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3210" windowWidth="11970" windowHeight="3260" tabRatio="535" activeTab="0"/>
  </bookViews>
  <sheets>
    <sheet name="Palmarès" sheetId="1" r:id="rId1"/>
    <sheet name="CltGénéral" sheetId="2" r:id="rId2"/>
    <sheet name="Clt Indiv." sheetId="3" r:id="rId3"/>
    <sheet name="Stats" sheetId="4" r:id="rId4"/>
    <sheet name="Récap." sheetId="5" r:id="rId5"/>
    <sheet name="Equipes" sheetId="6" r:id="rId6"/>
    <sheet name="Contrôle PH" sheetId="7" r:id="rId7"/>
    <sheet name="Contrôle H" sheetId="8" r:id="rId8"/>
  </sheets>
  <externalReferences>
    <externalReference r:id="rId11"/>
  </externalReferences>
  <definedNames>
    <definedName name="_xlnm.Print_Titles" localSheetId="2">'Clt Indiv.'!$2:$2</definedName>
    <definedName name="_xlnm.Print_Area" localSheetId="2">'Clt Indiv.'!$B$165:$I$175</definedName>
    <definedName name="_xlnm.Print_Area" localSheetId="1">'CltGénéral'!$V$76:$AC$91</definedName>
    <definedName name="_xlnm.Print_Area" localSheetId="6">'Contrôle PH'!$K$30:$P$48</definedName>
    <definedName name="_xlnm.Print_Area" localSheetId="0">'Palmarès'!$A$3:$H$10</definedName>
  </definedNames>
  <calcPr fullCalcOnLoad="1"/>
</workbook>
</file>

<file path=xl/comments1.xml><?xml version="1.0" encoding="utf-8"?>
<comments xmlns="http://schemas.openxmlformats.org/spreadsheetml/2006/main">
  <authors>
    <author>Un utilisateur satisfait de Microsoft Office</author>
  </authors>
  <commentList>
    <comment ref="A1" authorId="0">
      <text>
        <r>
          <rPr>
            <sz val="9"/>
            <rFont val="Tahoma"/>
            <family val="2"/>
          </rPr>
          <t>Penser à changer le nom du lieu du concours et la date dans l'entête</t>
        </r>
      </text>
    </comment>
  </commentList>
</comments>
</file>

<file path=xl/comments2.xml><?xml version="1.0" encoding="utf-8"?>
<comments xmlns="http://schemas.openxmlformats.org/spreadsheetml/2006/main">
  <authors>
    <author>Un utilisateur satisfait de Microsoft Office</author>
  </authors>
  <commentList>
    <comment ref="B74" authorId="0">
      <text>
        <r>
          <rPr>
            <sz val="9"/>
            <color indexed="10"/>
            <rFont val="Tahoma"/>
            <family val="2"/>
          </rPr>
          <t>Prévoir des tableaux assez longs pour recevoir la liste des résultats avec des vides inhérents aux changements de catgégories
Ne pas oublier de prendre la ligne des titres avant de trier
Recopier les tableaux définitifs dans le classeur "00" pour tirer le palmarès</t>
        </r>
      </text>
    </comment>
  </commentList>
</comments>
</file>

<file path=xl/comments3.xml><?xml version="1.0" encoding="utf-8"?>
<comments xmlns="http://schemas.openxmlformats.org/spreadsheetml/2006/main">
  <authors>
    <author>Un utilisateur satisfait de Microsoft Office</author>
    <author>Guy Pelloille</author>
    <author>***</author>
  </authors>
  <commentList>
    <comment ref="D1" authorId="0">
      <text>
        <r>
          <rPr>
            <sz val="9"/>
            <rFont val="Tahoma"/>
            <family val="2"/>
          </rPr>
          <t xml:space="preserve">Prévoir le 2° tableau aussi long que le premier avant le "copier-coller spécial valeurs" pour éviter la remise en forme.
Penser aux séparations des groupes de </t>
        </r>
        <r>
          <rPr>
            <b/>
            <sz val="9"/>
            <color indexed="10"/>
            <rFont val="Tahoma"/>
            <family val="2"/>
          </rPr>
          <t>catégories</t>
        </r>
        <r>
          <rPr>
            <sz val="9"/>
            <rFont val="Tahoma"/>
            <family val="2"/>
          </rPr>
          <t xml:space="preserve">.
S'informer sur les catégories à classer et celles qui ne doivent pas être retenues.
Penser à modifier le nom du lieu du concours et la date dans l'entête
</t>
        </r>
      </text>
    </comment>
    <comment ref="T1" authorId="1">
      <text>
        <r>
          <rPr>
            <b/>
            <sz val="8"/>
            <color indexed="10"/>
            <rFont val="Tahoma"/>
            <family val="2"/>
          </rPr>
          <t xml:space="preserve">Premier </t>
        </r>
        <r>
          <rPr>
            <sz val="8"/>
            <color indexed="10"/>
            <rFont val="Tahoma"/>
            <family val="2"/>
          </rPr>
          <t xml:space="preserve">critère pour le classement : </t>
        </r>
        <r>
          <rPr>
            <b/>
            <sz val="8"/>
            <color indexed="12"/>
            <rFont val="Tahoma"/>
            <family val="2"/>
          </rPr>
          <t xml:space="preserve">Colonne T Classement des catégories </t>
        </r>
        <r>
          <rPr>
            <sz val="8"/>
            <rFont val="Tahoma"/>
            <family val="2"/>
          </rPr>
          <t>:Excellence, Promo-Excel, Hon...</t>
        </r>
      </text>
    </comment>
    <comment ref="R1" authorId="2">
      <text>
        <r>
          <rPr>
            <b/>
            <sz val="8"/>
            <color indexed="10"/>
            <rFont val="Tahoma"/>
            <family val="2"/>
          </rPr>
          <t>Deuxième</t>
        </r>
        <r>
          <rPr>
            <sz val="8"/>
            <color indexed="10"/>
            <rFont val="Tahoma"/>
            <family val="2"/>
          </rPr>
          <t xml:space="preserve"> critère pour le classement : </t>
        </r>
        <r>
          <rPr>
            <sz val="8"/>
            <color indexed="56"/>
            <rFont val="Tahoma"/>
            <family val="2"/>
          </rPr>
          <t xml:space="preserve">Colonne </t>
        </r>
        <r>
          <rPr>
            <b/>
            <sz val="8"/>
            <color indexed="56"/>
            <rFont val="Tahoma"/>
            <family val="2"/>
          </rPr>
          <t>R</t>
        </r>
      </text>
    </comment>
    <comment ref="K3" authorId="1">
      <text>
        <r>
          <rPr>
            <b/>
            <sz val="8"/>
            <color indexed="10"/>
            <rFont val="Tahoma"/>
            <family val="2"/>
          </rPr>
          <t>Voir en fin de tableau les entêtes à "Copier-Coller"</t>
        </r>
      </text>
    </comment>
  </commentList>
</comments>
</file>

<file path=xl/comments6.xml><?xml version="1.0" encoding="utf-8"?>
<comments xmlns="http://schemas.openxmlformats.org/spreadsheetml/2006/main">
  <authors>
    <author>Guy</author>
  </authors>
  <commentList>
    <comment ref="F1" authorId="0">
      <text>
        <r>
          <rPr>
            <sz val="9"/>
            <color indexed="10"/>
            <rFont val="Tahoma"/>
            <family val="2"/>
          </rPr>
          <t>Saisir ici</t>
        </r>
        <r>
          <rPr>
            <sz val="9"/>
            <rFont val="Tahoma"/>
            <family val="2"/>
          </rPr>
          <t xml:space="preserve"> </t>
        </r>
        <r>
          <rPr>
            <b/>
            <sz val="9"/>
            <rFont val="Tahoma"/>
            <family val="2"/>
          </rPr>
          <t xml:space="preserve">le lieu (G1) </t>
        </r>
        <r>
          <rPr>
            <sz val="9"/>
            <color indexed="10"/>
            <rFont val="Tahoma"/>
            <family val="2"/>
          </rPr>
          <t>puis</t>
        </r>
        <r>
          <rPr>
            <b/>
            <sz val="9"/>
            <rFont val="Tahoma"/>
            <family val="2"/>
          </rPr>
          <t xml:space="preserve"> le date (H1) </t>
        </r>
        <r>
          <rPr>
            <sz val="9"/>
            <rFont val="Tahoma"/>
            <family val="2"/>
          </rPr>
          <t>pour tout le fichier</t>
        </r>
      </text>
    </comment>
  </commentList>
</comments>
</file>

<file path=xl/sharedStrings.xml><?xml version="1.0" encoding="utf-8"?>
<sst xmlns="http://schemas.openxmlformats.org/spreadsheetml/2006/main" count="3996" uniqueCount="539">
  <si>
    <t xml:space="preserve">Concours Départemental d'Hiver "Poussines" </t>
  </si>
  <si>
    <t>ASSOCIATION</t>
  </si>
  <si>
    <t>Gym Enfants ACIGNE</t>
  </si>
  <si>
    <t>Aurore  VITRE</t>
  </si>
  <si>
    <t>EQUIPE</t>
  </si>
  <si>
    <t xml:space="preserve">NOM </t>
  </si>
  <si>
    <t>Prénom</t>
  </si>
  <si>
    <t>Nais</t>
  </si>
  <si>
    <t>SOL</t>
  </si>
  <si>
    <t>B. A.</t>
  </si>
  <si>
    <t>POUTRE</t>
  </si>
  <si>
    <t>SAUT</t>
  </si>
  <si>
    <t>TOTAUX</t>
  </si>
  <si>
    <t>Aurore VITRE</t>
  </si>
  <si>
    <t>Cadets de Bretagne RENNES</t>
  </si>
  <si>
    <t>Domrémy BRUZ</t>
  </si>
  <si>
    <t>Jeunes d'ARGENTRE</t>
  </si>
  <si>
    <t>TOTAUX  en équipe</t>
  </si>
  <si>
    <t>Jongleurs  LA GUERCHE</t>
  </si>
  <si>
    <t>Jongleurs LA GUERCHE</t>
  </si>
  <si>
    <t>CLASSEMENT DES EQUIPES</t>
  </si>
  <si>
    <t>CATEGORIE "E"</t>
  </si>
  <si>
    <t>CATEGORIE "D"</t>
  </si>
  <si>
    <t>CATEGORIE "C"</t>
  </si>
  <si>
    <t>CATEGORIE "B"</t>
  </si>
  <si>
    <t>CATEGORIE "A"</t>
  </si>
  <si>
    <t>CLAST</t>
  </si>
  <si>
    <t>Equipe</t>
  </si>
  <si>
    <t>B.A.</t>
  </si>
  <si>
    <t>TOTAL</t>
  </si>
  <si>
    <t/>
  </si>
  <si>
    <t>CLASSEMENT INDIVIDUEL</t>
  </si>
  <si>
    <t>BASE</t>
  </si>
  <si>
    <t>Clast</t>
  </si>
  <si>
    <t>NOM</t>
  </si>
  <si>
    <t>Association</t>
  </si>
  <si>
    <t>Equ</t>
  </si>
  <si>
    <t>Note</t>
  </si>
  <si>
    <t>Badge</t>
  </si>
  <si>
    <r>
      <t>CATEGORIE "</t>
    </r>
    <r>
      <rPr>
        <b/>
        <sz val="12"/>
        <color indexed="10"/>
        <rFont val="Comic Sans MS"/>
        <family val="4"/>
      </rPr>
      <t>A</t>
    </r>
    <r>
      <rPr>
        <b/>
        <sz val="12"/>
        <rFont val="Comic Sans MS"/>
        <family val="4"/>
      </rPr>
      <t>"</t>
    </r>
  </si>
  <si>
    <r>
      <t>CATEGORIE "</t>
    </r>
    <r>
      <rPr>
        <sz val="12"/>
        <color indexed="10"/>
        <rFont val="Comic Sans MS"/>
        <family val="4"/>
      </rPr>
      <t>B</t>
    </r>
    <r>
      <rPr>
        <sz val="12"/>
        <rFont val="Comic Sans MS"/>
        <family val="4"/>
      </rPr>
      <t>"</t>
    </r>
  </si>
  <si>
    <r>
      <t>CATEGORIE "</t>
    </r>
    <r>
      <rPr>
        <b/>
        <sz val="12"/>
        <color indexed="10"/>
        <rFont val="Comic Sans MS"/>
        <family val="4"/>
      </rPr>
      <t>C</t>
    </r>
    <r>
      <rPr>
        <b/>
        <sz val="12"/>
        <rFont val="Comic Sans MS"/>
        <family val="4"/>
      </rPr>
      <t>"</t>
    </r>
  </si>
  <si>
    <r>
      <t>CATEGORIE "</t>
    </r>
    <r>
      <rPr>
        <b/>
        <sz val="12"/>
        <color indexed="10"/>
        <rFont val="Comic Sans MS"/>
        <family val="4"/>
      </rPr>
      <t>D</t>
    </r>
    <r>
      <rPr>
        <b/>
        <sz val="12"/>
        <rFont val="Comic Sans MS"/>
        <family val="4"/>
      </rPr>
      <t>"</t>
    </r>
  </si>
  <si>
    <r>
      <t>CATEGORIE "</t>
    </r>
    <r>
      <rPr>
        <b/>
        <sz val="12"/>
        <color indexed="10"/>
        <rFont val="Comic Sans MS"/>
        <family val="4"/>
      </rPr>
      <t>E</t>
    </r>
    <r>
      <rPr>
        <b/>
        <sz val="12"/>
        <rFont val="Comic Sans MS"/>
        <family val="4"/>
      </rPr>
      <t>"</t>
    </r>
  </si>
  <si>
    <t>Correspondance des colonnes</t>
  </si>
  <si>
    <t>Correspondance des lignes</t>
  </si>
  <si>
    <t>B</t>
  </si>
  <si>
    <t>F</t>
  </si>
  <si>
    <t>D</t>
  </si>
  <si>
    <t>E</t>
  </si>
  <si>
    <t>G</t>
  </si>
  <si>
    <t>&gt;</t>
  </si>
  <si>
    <t>J</t>
  </si>
  <si>
    <t>R</t>
  </si>
  <si>
    <t>Z</t>
  </si>
  <si>
    <t>AH</t>
  </si>
  <si>
    <t>N¼ +quipe</t>
  </si>
  <si>
    <t>N</t>
  </si>
  <si>
    <t>V</t>
  </si>
  <si>
    <t>AD</t>
  </si>
  <si>
    <t>AL</t>
  </si>
  <si>
    <t>Sol</t>
  </si>
  <si>
    <t>L</t>
  </si>
  <si>
    <t>T</t>
  </si>
  <si>
    <t>AB</t>
  </si>
  <si>
    <t>AJ</t>
  </si>
  <si>
    <t>Barres</t>
  </si>
  <si>
    <t>Poutre</t>
  </si>
  <si>
    <t>Saut</t>
  </si>
  <si>
    <t>O</t>
  </si>
  <si>
    <t>W</t>
  </si>
  <si>
    <t>AE</t>
  </si>
  <si>
    <t>AM</t>
  </si>
  <si>
    <t>Colonnes des feuilles d'+quipes</t>
  </si>
  <si>
    <t>x 9</t>
  </si>
  <si>
    <t>Colonnes des feuilles de r+sultats des +quipes</t>
  </si>
  <si>
    <t>x 8</t>
  </si>
  <si>
    <t>Colonnes des feuilles des transcription des r+sultats par +quipes</t>
  </si>
  <si>
    <t>X 7</t>
  </si>
  <si>
    <t>Cat</t>
  </si>
  <si>
    <t>EXCELLENCE</t>
  </si>
  <si>
    <t>PROMO-EXCEL.</t>
  </si>
  <si>
    <t>HONNEUR</t>
  </si>
  <si>
    <t>DEBUTANTES</t>
  </si>
  <si>
    <t>D E B U T A N T E S</t>
  </si>
  <si>
    <t>H O N N E U R</t>
  </si>
  <si>
    <t>PROMOTION  D'EXCELLENCE</t>
  </si>
  <si>
    <t>E X C E L L E N C E</t>
  </si>
  <si>
    <t>PROMOTION D'EXCELLENCE</t>
  </si>
  <si>
    <t>Classement individuel de la Catégorie  "DEPARTEMENTALE"</t>
  </si>
  <si>
    <t>Classement individuel de la Catégorie  "DEBUTANTES"</t>
  </si>
  <si>
    <t>Classement individuel de la Catégorie  "HONNEUR"</t>
  </si>
  <si>
    <t>Classement individuel de la Catégorie  "PROMOTION D'EXCELLENCE"</t>
  </si>
  <si>
    <t>Honneur</t>
  </si>
  <si>
    <t>Promo-Excel.</t>
  </si>
  <si>
    <t>Excellence</t>
  </si>
  <si>
    <t>Domrémy  BRUZ</t>
  </si>
  <si>
    <t>U. S. L.  SAINT-DOM</t>
  </si>
  <si>
    <t>Débutantes</t>
  </si>
  <si>
    <t>Gymnastes</t>
  </si>
  <si>
    <t>Nombre de gymnastes</t>
  </si>
  <si>
    <t>Nombre d'équipes</t>
  </si>
  <si>
    <t>Effect</t>
  </si>
  <si>
    <t>PROMOTION-EXCELLENCE</t>
  </si>
  <si>
    <t>GYMNASTIQUE FEMININE</t>
  </si>
  <si>
    <t>CHAMPIONNAT  DEPARTEMENTAL  "POUSSINES"</t>
  </si>
  <si>
    <t>Nombre</t>
  </si>
  <si>
    <t>Résultats par appareils</t>
  </si>
  <si>
    <t>Catégorie</t>
  </si>
  <si>
    <t>Equipes</t>
  </si>
  <si>
    <t>Promo-Excellence</t>
  </si>
  <si>
    <t>Moyenne</t>
  </si>
  <si>
    <t>Maxi</t>
  </si>
  <si>
    <t>Totaux</t>
  </si>
  <si>
    <t>POUSSINES</t>
  </si>
  <si>
    <t>Envolée Gymnique ACIGNE</t>
  </si>
  <si>
    <t>U. S. L. SAINT-DOMINEUC</t>
  </si>
  <si>
    <t>Équipe</t>
  </si>
  <si>
    <t>CATÉGORIE</t>
  </si>
  <si>
    <t>ÉQUIPE</t>
  </si>
  <si>
    <t>DÉBUTANTES</t>
  </si>
  <si>
    <t>Côte d'Émeraude SAINT-MALO</t>
  </si>
  <si>
    <t>Prom-Honneur</t>
  </si>
  <si>
    <t>Union Sportive VERN</t>
  </si>
  <si>
    <t>PROMO-HONNEUR</t>
  </si>
  <si>
    <t>PROMOTION HONNEUR</t>
  </si>
  <si>
    <t>PROMOTION-HONNEUR</t>
  </si>
  <si>
    <t>Classement individuel de la Catégorie  "PROMO-HONNEUR"</t>
  </si>
  <si>
    <t>Promo-Honneur</t>
  </si>
  <si>
    <t>Classement individuel de la Catégorie  "EXCELLENCE"</t>
  </si>
  <si>
    <t>Vitré le</t>
  </si>
  <si>
    <t>Gym Sport SAINT-BRICE</t>
  </si>
  <si>
    <t>POUSSINES  2019</t>
  </si>
  <si>
    <t>BEAUDOUIN</t>
  </si>
  <si>
    <t>LOLA</t>
  </si>
  <si>
    <t>BOUVIER</t>
  </si>
  <si>
    <t>LOUISE</t>
  </si>
  <si>
    <t>CELARD</t>
  </si>
  <si>
    <t>LISA</t>
  </si>
  <si>
    <t>FADIER</t>
  </si>
  <si>
    <t>GAUPLE</t>
  </si>
  <si>
    <t>IZIE</t>
  </si>
  <si>
    <t>RAFFRAY</t>
  </si>
  <si>
    <t>CLARA</t>
  </si>
  <si>
    <t>ANTIN</t>
  </si>
  <si>
    <t>CHLOE</t>
  </si>
  <si>
    <t>AZILIZ</t>
  </si>
  <si>
    <t>LAMY</t>
  </si>
  <si>
    <t>JULIETTE</t>
  </si>
  <si>
    <t>POIMBOEUF</t>
  </si>
  <si>
    <t>ELEA</t>
  </si>
  <si>
    <t>RENOU</t>
  </si>
  <si>
    <t>JANELLE</t>
  </si>
  <si>
    <t>GENDRY</t>
  </si>
  <si>
    <t>GENOUEL</t>
  </si>
  <si>
    <t>EMMA</t>
  </si>
  <si>
    <t>HUCHET</t>
  </si>
  <si>
    <t>JEANNE</t>
  </si>
  <si>
    <t>ROLLAND</t>
  </si>
  <si>
    <t>LEONIE</t>
  </si>
  <si>
    <t>ROSSIGNOL</t>
  </si>
  <si>
    <t>OCEANE</t>
  </si>
  <si>
    <t>VIELLEPEAU</t>
  </si>
  <si>
    <t>ANNA</t>
  </si>
  <si>
    <t>ALY</t>
  </si>
  <si>
    <t>DUPONT</t>
  </si>
  <si>
    <t>LUCIE</t>
  </si>
  <si>
    <t>GARNIER</t>
  </si>
  <si>
    <t>ELEN</t>
  </si>
  <si>
    <t>GEORGEAULT</t>
  </si>
  <si>
    <t>FANNY</t>
  </si>
  <si>
    <t>BELAN</t>
  </si>
  <si>
    <t>ENORA</t>
  </si>
  <si>
    <t>YUNA</t>
  </si>
  <si>
    <t>COUDRAIS</t>
  </si>
  <si>
    <t>ENORAH</t>
  </si>
  <si>
    <t>MORLIER</t>
  </si>
  <si>
    <t>LILOU</t>
  </si>
  <si>
    <t>PATTIER</t>
  </si>
  <si>
    <t>ELISE</t>
  </si>
  <si>
    <t>PENHOUET</t>
  </si>
  <si>
    <t>NOEMIE</t>
  </si>
  <si>
    <t>SALMON</t>
  </si>
  <si>
    <t>ELENA</t>
  </si>
  <si>
    <t>AIGRET</t>
  </si>
  <si>
    <t>YONA</t>
  </si>
  <si>
    <t>FONTAINE</t>
  </si>
  <si>
    <t>LOUISE-MARIE</t>
  </si>
  <si>
    <t>LODIEL</t>
  </si>
  <si>
    <t>AESA</t>
  </si>
  <si>
    <t>METIVIER</t>
  </si>
  <si>
    <t>ROMANE</t>
  </si>
  <si>
    <t>ROCA</t>
  </si>
  <si>
    <t>SEBY</t>
  </si>
  <si>
    <t>LYSEA</t>
  </si>
  <si>
    <t>BECHER</t>
  </si>
  <si>
    <t>FOUCHER</t>
  </si>
  <si>
    <t>LANA</t>
  </si>
  <si>
    <t>FRIN</t>
  </si>
  <si>
    <t>MARGAUX</t>
  </si>
  <si>
    <t>PHILIPPOT</t>
  </si>
  <si>
    <t>MAHE</t>
  </si>
  <si>
    <t>TRICOT</t>
  </si>
  <si>
    <t>EMMY</t>
  </si>
  <si>
    <t>CAHUGUILAIN</t>
  </si>
  <si>
    <t>Eva</t>
  </si>
  <si>
    <t>Belier</t>
  </si>
  <si>
    <t>Laura</t>
  </si>
  <si>
    <t>Justier</t>
  </si>
  <si>
    <t>Manon</t>
  </si>
  <si>
    <t>Menard</t>
  </si>
  <si>
    <t>Noémie</t>
  </si>
  <si>
    <t>Nina</t>
  </si>
  <si>
    <t>ZUPPARDO</t>
  </si>
  <si>
    <t>ROUYER</t>
  </si>
  <si>
    <t>ELSA</t>
  </si>
  <si>
    <t>BAROUDI</t>
  </si>
  <si>
    <t>Aya</t>
  </si>
  <si>
    <t>DURAND</t>
  </si>
  <si>
    <t>Mylie</t>
  </si>
  <si>
    <t>GUENEZANT</t>
  </si>
  <si>
    <t>Maelle</t>
  </si>
  <si>
    <t>Lucas</t>
  </si>
  <si>
    <t>Candice</t>
  </si>
  <si>
    <t>AIRIAU</t>
  </si>
  <si>
    <t>Zoe</t>
  </si>
  <si>
    <t>LE BRAS</t>
  </si>
  <si>
    <t>Lilwenn</t>
  </si>
  <si>
    <t>Soline</t>
  </si>
  <si>
    <t>Astrid</t>
  </si>
  <si>
    <t>Amil</t>
  </si>
  <si>
    <t>Elsa</t>
  </si>
  <si>
    <t>Lavillonnière</t>
  </si>
  <si>
    <t>Arwyn</t>
  </si>
  <si>
    <t>Gueguen</t>
  </si>
  <si>
    <t>Louwenn</t>
  </si>
  <si>
    <t>Houël</t>
  </si>
  <si>
    <t>Khénali</t>
  </si>
  <si>
    <t>ORRIERE</t>
  </si>
  <si>
    <t>Julia</t>
  </si>
  <si>
    <t>RAYMOND</t>
  </si>
  <si>
    <t>Charlotte</t>
  </si>
  <si>
    <t xml:space="preserve">Perrin </t>
  </si>
  <si>
    <t>Camille</t>
  </si>
  <si>
    <t>Kerhoas</t>
  </si>
  <si>
    <t>Coleen</t>
  </si>
  <si>
    <t>Heligon</t>
  </si>
  <si>
    <t>Zoé</t>
  </si>
  <si>
    <t>Le Devic</t>
  </si>
  <si>
    <t>Anaëlle</t>
  </si>
  <si>
    <t>Coquillet</t>
  </si>
  <si>
    <t>Océane</t>
  </si>
  <si>
    <t>Faucheux</t>
  </si>
  <si>
    <t>Inaya</t>
  </si>
  <si>
    <t>GUYON</t>
  </si>
  <si>
    <t>Jeanne</t>
  </si>
  <si>
    <t>NEAU</t>
  </si>
  <si>
    <t>Lou-Anne</t>
  </si>
  <si>
    <t xml:space="preserve">NIVET </t>
  </si>
  <si>
    <t>Colleen</t>
  </si>
  <si>
    <t>PERREUL</t>
  </si>
  <si>
    <t>Maéline</t>
  </si>
  <si>
    <t>POULARD</t>
  </si>
  <si>
    <t>Anaïs</t>
  </si>
  <si>
    <t xml:space="preserve">Louise </t>
  </si>
  <si>
    <t>LEBOHEC</t>
  </si>
  <si>
    <t xml:space="preserve">Soline </t>
  </si>
  <si>
    <t>LECOQ</t>
  </si>
  <si>
    <t>Alicia</t>
  </si>
  <si>
    <t>LE GOFF</t>
  </si>
  <si>
    <t xml:space="preserve">Lenna </t>
  </si>
  <si>
    <t>OLIVIERO</t>
  </si>
  <si>
    <t>Naële</t>
  </si>
  <si>
    <t>OURDARAS</t>
  </si>
  <si>
    <t>Hind</t>
  </si>
  <si>
    <t>PIVAN</t>
  </si>
  <si>
    <t>Clémence</t>
  </si>
  <si>
    <t>JOUBIN</t>
  </si>
  <si>
    <t>Lola</t>
  </si>
  <si>
    <t>LECHALLIER</t>
  </si>
  <si>
    <t>Romane</t>
  </si>
  <si>
    <t>PAPALIA</t>
  </si>
  <si>
    <t xml:space="preserve">Fantine </t>
  </si>
  <si>
    <t>PECOT</t>
  </si>
  <si>
    <t xml:space="preserve">Adèle </t>
  </si>
  <si>
    <t>VAUCELLE</t>
  </si>
  <si>
    <t xml:space="preserve">Mathilde </t>
  </si>
  <si>
    <t>AUTRET</t>
  </si>
  <si>
    <t>Capucine</t>
  </si>
  <si>
    <t>BENNERT</t>
  </si>
  <si>
    <t>Athénaïs</t>
  </si>
  <si>
    <t>COURTEL</t>
  </si>
  <si>
    <t>Marion</t>
  </si>
  <si>
    <t>MAROT</t>
  </si>
  <si>
    <t>MONNERAYE</t>
  </si>
  <si>
    <t>Perrine</t>
  </si>
  <si>
    <t>Loann</t>
  </si>
  <si>
    <t xml:space="preserve">DOUDET </t>
  </si>
  <si>
    <t>ELINA</t>
  </si>
  <si>
    <t>HERVE</t>
  </si>
  <si>
    <t>ANAIS</t>
  </si>
  <si>
    <t>LECLERC RUFFENACH</t>
  </si>
  <si>
    <t>ZOE</t>
  </si>
  <si>
    <t>LEMOINE</t>
  </si>
  <si>
    <t>ROSE</t>
  </si>
  <si>
    <t>MARECHAL</t>
  </si>
  <si>
    <t>CHARLINE</t>
  </si>
  <si>
    <t>VERRON</t>
  </si>
  <si>
    <t>SHAYNA</t>
  </si>
  <si>
    <t>DAUGUET</t>
  </si>
  <si>
    <t>LEANA</t>
  </si>
  <si>
    <t>MANNINO</t>
  </si>
  <si>
    <t>LUNA</t>
  </si>
  <si>
    <t>MARQUET FORGET</t>
  </si>
  <si>
    <t>SOPHIE</t>
  </si>
  <si>
    <t>THUILLIER</t>
  </si>
  <si>
    <t>LILY</t>
  </si>
  <si>
    <t>VIEL</t>
  </si>
  <si>
    <t>VIOLAIN</t>
  </si>
  <si>
    <t>INAYA</t>
  </si>
  <si>
    <t>DAGUIN</t>
  </si>
  <si>
    <t>ALICE</t>
  </si>
  <si>
    <t>GILET</t>
  </si>
  <si>
    <t>JADE</t>
  </si>
  <si>
    <t xml:space="preserve">GUERAULT </t>
  </si>
  <si>
    <t>MAELYNE</t>
  </si>
  <si>
    <t>GUILLOU</t>
  </si>
  <si>
    <t>BLANCHE</t>
  </si>
  <si>
    <t>MEHAT</t>
  </si>
  <si>
    <t>NAIS</t>
  </si>
  <si>
    <t>TRIPON</t>
  </si>
  <si>
    <t>ERYNE</t>
  </si>
  <si>
    <t xml:space="preserve">BARRE </t>
  </si>
  <si>
    <t>MAELYS</t>
  </si>
  <si>
    <t>GUILLEUX</t>
  </si>
  <si>
    <t>LINA</t>
  </si>
  <si>
    <t>MARQUET</t>
  </si>
  <si>
    <t>SARAH</t>
  </si>
  <si>
    <t>ROUAULT POLIGNE</t>
  </si>
  <si>
    <t>TEXANN</t>
  </si>
  <si>
    <t>VERGER</t>
  </si>
  <si>
    <t>ARMANGE</t>
  </si>
  <si>
    <t>INES</t>
  </si>
  <si>
    <t>AULNETTE</t>
  </si>
  <si>
    <t>EMMI</t>
  </si>
  <si>
    <t>LALY</t>
  </si>
  <si>
    <t>LE SQUER JEGU</t>
  </si>
  <si>
    <t>CLEMENCE</t>
  </si>
  <si>
    <t>LEBLOND</t>
  </si>
  <si>
    <t>MELISSA</t>
  </si>
  <si>
    <t>VETIER</t>
  </si>
  <si>
    <t>EMELYNE</t>
  </si>
  <si>
    <t>GUILLE</t>
  </si>
  <si>
    <t>GUYARD</t>
  </si>
  <si>
    <t>ALYSSA</t>
  </si>
  <si>
    <t xml:space="preserve">PELTIER </t>
  </si>
  <si>
    <t>CAMILLE</t>
  </si>
  <si>
    <t>POYER</t>
  </si>
  <si>
    <t>ELORA</t>
  </si>
  <si>
    <t>RAGUENES</t>
  </si>
  <si>
    <t>ALIZEE</t>
  </si>
  <si>
    <t>Shaïna</t>
  </si>
  <si>
    <t xml:space="preserve">ERMEL </t>
  </si>
  <si>
    <t>Maëlys</t>
  </si>
  <si>
    <t>LERAY</t>
  </si>
  <si>
    <t>LEROUX</t>
  </si>
  <si>
    <t>Morgan</t>
  </si>
  <si>
    <t>PINAULT</t>
  </si>
  <si>
    <t>Klervie</t>
  </si>
  <si>
    <t>SIRET</t>
  </si>
  <si>
    <t>Eléonore</t>
  </si>
  <si>
    <t>BOULANGER</t>
  </si>
  <si>
    <t>Léa</t>
  </si>
  <si>
    <t>CONFLANT</t>
  </si>
  <si>
    <t>GOUGEON</t>
  </si>
  <si>
    <t>MARQUES</t>
  </si>
  <si>
    <t>Daniela</t>
  </si>
  <si>
    <t>PEPION</t>
  </si>
  <si>
    <t>Célia</t>
  </si>
  <si>
    <t>DELAVALLEE</t>
  </si>
  <si>
    <t>Nolwenn</t>
  </si>
  <si>
    <t xml:space="preserve">ROUXEL </t>
  </si>
  <si>
    <t>Livia</t>
  </si>
  <si>
    <t>TAVERNIER</t>
  </si>
  <si>
    <t>Nimu</t>
  </si>
  <si>
    <t>COUMAILLEAU</t>
  </si>
  <si>
    <t>Cloé</t>
  </si>
  <si>
    <t>DELION</t>
  </si>
  <si>
    <t>Clara</t>
  </si>
  <si>
    <t>GUILLAUMEAUD</t>
  </si>
  <si>
    <t>Maëlia</t>
  </si>
  <si>
    <t>NEUSCHWANDER</t>
  </si>
  <si>
    <t>PAPOUIN</t>
  </si>
  <si>
    <t>Mila</t>
  </si>
  <si>
    <t>PERRIER</t>
  </si>
  <si>
    <t>Manoé</t>
  </si>
  <si>
    <t>CHENARD</t>
  </si>
  <si>
    <t>Ambre</t>
  </si>
  <si>
    <t>GIRAUX ANDRE</t>
  </si>
  <si>
    <t>Tess</t>
  </si>
  <si>
    <t>LELIEVRE</t>
  </si>
  <si>
    <t>Adèle</t>
  </si>
  <si>
    <t>TESSIER</t>
  </si>
  <si>
    <t>ZEMOURI</t>
  </si>
  <si>
    <t>Lily-Rose</t>
  </si>
  <si>
    <t>DAVENEL MONNERIE</t>
  </si>
  <si>
    <t>TESS</t>
  </si>
  <si>
    <t>DUCLOS</t>
  </si>
  <si>
    <t>YSEE</t>
  </si>
  <si>
    <t>HISOPE</t>
  </si>
  <si>
    <t>LUCILLE</t>
  </si>
  <si>
    <t>MANACH</t>
  </si>
  <si>
    <t>Eileen</t>
  </si>
  <si>
    <t>POULLAIN</t>
  </si>
  <si>
    <t>Cléa</t>
  </si>
  <si>
    <t>AHMED</t>
  </si>
  <si>
    <t>BORDIEC</t>
  </si>
  <si>
    <t>JULINE</t>
  </si>
  <si>
    <t>BRUNEAU</t>
  </si>
  <si>
    <t>VICTOIRE</t>
  </si>
  <si>
    <t>DESPLAN</t>
  </si>
  <si>
    <t>GATHELIER</t>
  </si>
  <si>
    <t>REIVA</t>
  </si>
  <si>
    <t>WELC</t>
  </si>
  <si>
    <t>SASHA</t>
  </si>
  <si>
    <t>Léonie</t>
  </si>
  <si>
    <t>CAILLET</t>
  </si>
  <si>
    <t>CANDICE</t>
  </si>
  <si>
    <t>GUILLARD</t>
  </si>
  <si>
    <t>Louise</t>
  </si>
  <si>
    <t>KADJII</t>
  </si>
  <si>
    <t>Maissa</t>
  </si>
  <si>
    <t>PEREIRA</t>
  </si>
  <si>
    <t>ALISSA</t>
  </si>
  <si>
    <t>SEREKOUE</t>
  </si>
  <si>
    <t>Louann</t>
  </si>
  <si>
    <t>GABOURY</t>
  </si>
  <si>
    <t>GEMIN</t>
  </si>
  <si>
    <t>MAIWEN</t>
  </si>
  <si>
    <t xml:space="preserve">LESUEUR </t>
  </si>
  <si>
    <t>LETUE</t>
  </si>
  <si>
    <t>LOUVEL</t>
  </si>
  <si>
    <t>LOUISA</t>
  </si>
  <si>
    <t>RUPIN</t>
  </si>
  <si>
    <t>LEGENDRE</t>
  </si>
  <si>
    <t>Noemie</t>
  </si>
  <si>
    <t>MAGNARD</t>
  </si>
  <si>
    <t>LIZIE</t>
  </si>
  <si>
    <t>MARGERIE</t>
  </si>
  <si>
    <t>EMY</t>
  </si>
  <si>
    <t>NIEL</t>
  </si>
  <si>
    <t>SERVANE</t>
  </si>
  <si>
    <t>VARLET</t>
  </si>
  <si>
    <t>MELINA</t>
  </si>
  <si>
    <t xml:space="preserve">BODIN </t>
  </si>
  <si>
    <t>JOUAULT</t>
  </si>
  <si>
    <t>Lucie</t>
  </si>
  <si>
    <t>LEPOUTRE</t>
  </si>
  <si>
    <t>Loumie</t>
  </si>
  <si>
    <t>LEVESQUE</t>
  </si>
  <si>
    <t>LOUIN</t>
  </si>
  <si>
    <t>Naïs</t>
  </si>
  <si>
    <t>MOREL</t>
  </si>
  <si>
    <t>CRUBLET</t>
  </si>
  <si>
    <t>LIZENN</t>
  </si>
  <si>
    <t xml:space="preserve">FOUCHER </t>
  </si>
  <si>
    <t>MAËLLE</t>
  </si>
  <si>
    <t>AWA</t>
  </si>
  <si>
    <t>GUILLON</t>
  </si>
  <si>
    <t>ALYCIA</t>
  </si>
  <si>
    <t>SOUVESTRE</t>
  </si>
  <si>
    <t>LISEA</t>
  </si>
  <si>
    <t>TRAVERS</t>
  </si>
  <si>
    <t>LENA</t>
  </si>
  <si>
    <t>FROMONT</t>
  </si>
  <si>
    <t>HELOÏSE</t>
  </si>
  <si>
    <t>GARDAN</t>
  </si>
  <si>
    <t> Lola</t>
  </si>
  <si>
    <t>GUINARD</t>
  </si>
  <si>
    <t>NINON</t>
  </si>
  <si>
    <t>MOISY HISOPE</t>
  </si>
  <si>
    <t>THAIS</t>
  </si>
  <si>
    <t>TREJOU</t>
  </si>
  <si>
    <t>BADSARYAN</t>
  </si>
  <si>
    <t>ASIA</t>
  </si>
  <si>
    <t>ESNAULT</t>
  </si>
  <si>
    <t>LAURENT</t>
  </si>
  <si>
    <t>une fois le tableau rempli faire copier coller valeurs des cellules grises 
dans l'onglet Palm Honneur</t>
  </si>
  <si>
    <t xml:space="preserve">CATEGORIE    : </t>
  </si>
  <si>
    <t>CLUBS</t>
  </si>
  <si>
    <t>BARRES</t>
  </si>
  <si>
    <t>TOT</t>
  </si>
  <si>
    <t>N°LICENCE</t>
  </si>
  <si>
    <t xml:space="preserve"> Note à neutraliser</t>
  </si>
  <si>
    <t>TOTAL PAR AGRES</t>
  </si>
  <si>
    <t>si il manque une fille mettre 0 en note partout</t>
  </si>
  <si>
    <t>JACQUELINE</t>
  </si>
  <si>
    <t>Julie</t>
  </si>
  <si>
    <t>BETIN</t>
  </si>
  <si>
    <t>Jeunes d'ARGENTRE   3</t>
  </si>
  <si>
    <t>Jeunes d'ARGENTRE   1</t>
  </si>
  <si>
    <t>Jeunes d'ARGENTRE   2</t>
  </si>
  <si>
    <t>Jeunes d'ARGENTRE   4</t>
  </si>
  <si>
    <t>Aurore VITRE  1</t>
  </si>
  <si>
    <t>Aurore VITRE  2</t>
  </si>
  <si>
    <t>Aurore VITRE  3</t>
  </si>
  <si>
    <t>U. S. L. SAINT-DOMINEUC  1</t>
  </si>
  <si>
    <t>U. S. L. SAINT-DOMINEUC  2</t>
  </si>
  <si>
    <t>U. S. L. SAINT-DOMINEUC  3</t>
  </si>
  <si>
    <t>Jongleurs  LA GUERCHE  1</t>
  </si>
  <si>
    <t>Jongleurs  LA GUERCHE  2</t>
  </si>
  <si>
    <t>RESULTATS PROMOTION HONNEUR</t>
  </si>
  <si>
    <t>Bleu</t>
  </si>
  <si>
    <t>Blanc</t>
  </si>
  <si>
    <t>Vert</t>
  </si>
  <si>
    <t xml:space="preserve"> HONNEUR</t>
  </si>
  <si>
    <t>Envolée Gymnique ACIGNE  1</t>
  </si>
  <si>
    <t>Envolée Gymnique ACIGNE  2</t>
  </si>
  <si>
    <t>Envolée Gymnique ACIGNE  3</t>
  </si>
  <si>
    <t>Domrémy BRUZ  1</t>
  </si>
  <si>
    <t>Domrémy BRUZ  2</t>
  </si>
  <si>
    <t>RESULTATS   HONNEUR</t>
  </si>
  <si>
    <t>AMICE</t>
  </si>
  <si>
    <t>Enora</t>
  </si>
  <si>
    <t>MARCHAND</t>
  </si>
  <si>
    <t xml:space="preserve">LETELLIER BRODERSENr </t>
  </si>
  <si>
    <t>CHOTARD</t>
  </si>
  <si>
    <t>BELIER</t>
  </si>
  <si>
    <t>JUSTIER</t>
  </si>
  <si>
    <t>MENARD</t>
  </si>
  <si>
    <t>Sarah</t>
  </si>
  <si>
    <t>Lizie</t>
  </si>
  <si>
    <t>Emy</t>
  </si>
  <si>
    <t>Servane</t>
  </si>
  <si>
    <t>Melina</t>
  </si>
  <si>
    <t>Alissa</t>
  </si>
  <si>
    <t>CORAIRY</t>
  </si>
  <si>
    <t>Marron</t>
  </si>
  <si>
    <t>Tricolore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</si>
</sst>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0.00_ ;\-#,##0.00\ "/>
    <numFmt numFmtId="175" formatCode="d\-mmm\-yy"/>
    <numFmt numFmtId="176" formatCode="h:mm"/>
    <numFmt numFmtId="177" formatCode="00"/>
  </numFmts>
  <fonts count="118">
    <font>
      <sz val="10"/>
      <name val="Arial"/>
      <family val="0"/>
    </font>
    <font>
      <b/>
      <sz val="10"/>
      <name val="Arial"/>
      <family val="0"/>
    </font>
    <font>
      <i/>
      <sz val="10"/>
      <name val="Arial"/>
      <family val="0"/>
    </font>
    <font>
      <b/>
      <i/>
      <sz val="10"/>
      <name val="Arial"/>
      <family val="0"/>
    </font>
    <font>
      <b/>
      <sz val="10"/>
      <name val="MS Sans Serif"/>
      <family val="2"/>
    </font>
    <font>
      <b/>
      <i/>
      <sz val="9"/>
      <name val="MS Sans Serif"/>
      <family val="2"/>
    </font>
    <font>
      <b/>
      <sz val="12"/>
      <color indexed="12"/>
      <name val="Times New Roman"/>
      <family val="1"/>
    </font>
    <font>
      <b/>
      <sz val="12"/>
      <name val="Times New Roman"/>
      <family val="1"/>
    </font>
    <font>
      <sz val="12"/>
      <name val="Times New Roman"/>
      <family val="1"/>
    </font>
    <font>
      <b/>
      <sz val="14"/>
      <color indexed="17"/>
      <name val="Helv"/>
      <family val="0"/>
    </font>
    <font>
      <b/>
      <sz val="14"/>
      <color indexed="12"/>
      <name val="Helv"/>
      <family val="0"/>
    </font>
    <font>
      <b/>
      <sz val="14"/>
      <name val="Helv"/>
      <family val="0"/>
    </font>
    <font>
      <b/>
      <sz val="10"/>
      <name val="Helv"/>
      <family val="0"/>
    </font>
    <font>
      <sz val="10"/>
      <name val="Helv"/>
      <family val="0"/>
    </font>
    <font>
      <b/>
      <sz val="14"/>
      <color indexed="14"/>
      <name val="Helv"/>
      <family val="0"/>
    </font>
    <font>
      <b/>
      <sz val="14"/>
      <color indexed="20"/>
      <name val="Helv"/>
      <family val="0"/>
    </font>
    <font>
      <sz val="10"/>
      <name val="Times New Roman"/>
      <family val="1"/>
    </font>
    <font>
      <b/>
      <sz val="10"/>
      <name val="Times New Roman"/>
      <family val="1"/>
    </font>
    <font>
      <b/>
      <sz val="10"/>
      <color indexed="10"/>
      <name val="Times New Roman"/>
      <family val="1"/>
    </font>
    <font>
      <b/>
      <sz val="12"/>
      <color indexed="10"/>
      <name val="Times New Roman"/>
      <family val="1"/>
    </font>
    <font>
      <b/>
      <sz val="14"/>
      <color indexed="56"/>
      <name val="Helv"/>
      <family val="0"/>
    </font>
    <font>
      <b/>
      <sz val="14"/>
      <color indexed="33"/>
      <name val="Helv"/>
      <family val="0"/>
    </font>
    <font>
      <b/>
      <sz val="14"/>
      <color indexed="51"/>
      <name val="Helv"/>
      <family val="0"/>
    </font>
    <font>
      <sz val="9"/>
      <name val="Times New Roman"/>
      <family val="1"/>
    </font>
    <font>
      <b/>
      <sz val="10"/>
      <color indexed="24"/>
      <name val="Times New Roman"/>
      <family val="1"/>
    </font>
    <font>
      <sz val="12"/>
      <name val="Modern"/>
      <family val="3"/>
    </font>
    <font>
      <b/>
      <sz val="10"/>
      <color indexed="10"/>
      <name val="Garamond"/>
      <family val="1"/>
    </font>
    <font>
      <b/>
      <sz val="10"/>
      <color indexed="62"/>
      <name val="Arial"/>
      <family val="2"/>
    </font>
    <font>
      <b/>
      <sz val="12"/>
      <color indexed="62"/>
      <name val="Times New Roman"/>
      <family val="1"/>
    </font>
    <font>
      <sz val="10"/>
      <color indexed="10"/>
      <name val="Arial"/>
      <family val="2"/>
    </font>
    <font>
      <b/>
      <sz val="12"/>
      <color indexed="61"/>
      <name val="Times New Roman"/>
      <family val="1"/>
    </font>
    <font>
      <b/>
      <sz val="12"/>
      <name val="Comic Sans MS"/>
      <family val="4"/>
    </font>
    <font>
      <sz val="12"/>
      <name val="Comic Sans MS"/>
      <family val="4"/>
    </font>
    <font>
      <b/>
      <sz val="12"/>
      <color indexed="10"/>
      <name val="Comic Sans MS"/>
      <family val="4"/>
    </font>
    <font>
      <sz val="12"/>
      <color indexed="10"/>
      <name val="Comic Sans MS"/>
      <family val="4"/>
    </font>
    <font>
      <sz val="8"/>
      <color indexed="10"/>
      <name val="Times New Roman"/>
      <family val="1"/>
    </font>
    <font>
      <sz val="9"/>
      <name val="Tahoma"/>
      <family val="2"/>
    </font>
    <font>
      <b/>
      <sz val="11"/>
      <name val="Comic Sans MS"/>
      <family val="4"/>
    </font>
    <font>
      <b/>
      <sz val="14"/>
      <color indexed="45"/>
      <name val="Helv"/>
      <family val="0"/>
    </font>
    <font>
      <sz val="9"/>
      <color indexed="10"/>
      <name val="Tahoma"/>
      <family val="2"/>
    </font>
    <font>
      <sz val="5"/>
      <name val="Times New Roman"/>
      <family val="1"/>
    </font>
    <font>
      <b/>
      <sz val="5"/>
      <name val="Times New Roman"/>
      <family val="1"/>
    </font>
    <font>
      <b/>
      <sz val="9"/>
      <color indexed="10"/>
      <name val="Tahoma"/>
      <family val="2"/>
    </font>
    <font>
      <sz val="7"/>
      <color indexed="10"/>
      <name val="Times New Roman"/>
      <family val="1"/>
    </font>
    <font>
      <b/>
      <sz val="14"/>
      <color indexed="53"/>
      <name val="Times New Roman"/>
      <family val="1"/>
    </font>
    <font>
      <sz val="10"/>
      <color indexed="53"/>
      <name val="Arial"/>
      <family val="2"/>
    </font>
    <font>
      <b/>
      <sz val="14"/>
      <color indexed="50"/>
      <name val="Times New Roman"/>
      <family val="1"/>
    </font>
    <font>
      <b/>
      <sz val="14"/>
      <color indexed="17"/>
      <name val="Elephant"/>
      <family val="1"/>
    </font>
    <font>
      <b/>
      <sz val="14"/>
      <color indexed="14"/>
      <name val="Elephant"/>
      <family val="1"/>
    </font>
    <font>
      <b/>
      <sz val="14"/>
      <color indexed="20"/>
      <name val="Elephant"/>
      <family val="1"/>
    </font>
    <font>
      <b/>
      <sz val="14"/>
      <color indexed="12"/>
      <name val="Elephant"/>
      <family val="1"/>
    </font>
    <font>
      <b/>
      <sz val="14"/>
      <color indexed="51"/>
      <name val="Elephant"/>
      <family val="1"/>
    </font>
    <font>
      <sz val="8"/>
      <name val="Tahoma"/>
      <family val="2"/>
    </font>
    <font>
      <b/>
      <sz val="8"/>
      <color indexed="12"/>
      <name val="Tahoma"/>
      <family val="2"/>
    </font>
    <font>
      <sz val="8"/>
      <color indexed="10"/>
      <name val="Tahoma"/>
      <family val="2"/>
    </font>
    <font>
      <b/>
      <sz val="8"/>
      <color indexed="10"/>
      <name val="Tahoma"/>
      <family val="2"/>
    </font>
    <font>
      <sz val="8"/>
      <color indexed="56"/>
      <name val="Tahoma"/>
      <family val="2"/>
    </font>
    <font>
      <b/>
      <sz val="8"/>
      <color indexed="56"/>
      <name val="Tahoma"/>
      <family val="2"/>
    </font>
    <font>
      <sz val="10"/>
      <name val="Book Antiqua"/>
      <family val="1"/>
    </font>
    <font>
      <b/>
      <sz val="14"/>
      <color indexed="17"/>
      <name val="Book Antiqua"/>
      <family val="1"/>
    </font>
    <font>
      <b/>
      <sz val="14"/>
      <color indexed="12"/>
      <name val="Book Antiqua"/>
      <family val="1"/>
    </font>
    <font>
      <b/>
      <sz val="9"/>
      <name val="Book Antiqua"/>
      <family val="1"/>
    </font>
    <font>
      <b/>
      <sz val="6.5"/>
      <name val="Book Antiqua"/>
      <family val="1"/>
    </font>
    <font>
      <b/>
      <sz val="12"/>
      <color indexed="12"/>
      <name val="Comic Sans MS"/>
      <family val="4"/>
    </font>
    <font>
      <sz val="10"/>
      <name val="Comic Sans MS"/>
      <family val="4"/>
    </font>
    <font>
      <sz val="8"/>
      <name val="Comic Sans MS"/>
      <family val="4"/>
    </font>
    <font>
      <b/>
      <sz val="10"/>
      <name val="Comic Sans MS"/>
      <family val="4"/>
    </font>
    <font>
      <sz val="10"/>
      <color indexed="10"/>
      <name val="Comic Sans MS"/>
      <family val="4"/>
    </font>
    <font>
      <b/>
      <sz val="10"/>
      <color indexed="12"/>
      <name val="Times New Roman"/>
      <family val="1"/>
    </font>
    <font>
      <i/>
      <sz val="8"/>
      <name val="Arial"/>
      <family val="2"/>
    </font>
    <font>
      <b/>
      <sz val="10"/>
      <color indexed="10"/>
      <name val="Comic Sans MS"/>
      <family val="4"/>
    </font>
    <font>
      <b/>
      <sz val="9"/>
      <name val="Comic Sans MS"/>
      <family val="4"/>
    </font>
    <font>
      <b/>
      <sz val="9"/>
      <name val="Times New Roman"/>
      <family val="1"/>
    </font>
    <font>
      <b/>
      <sz val="6.5"/>
      <name val="Times New Roman"/>
      <family val="1"/>
    </font>
    <font>
      <sz val="9"/>
      <name val="Comic Sans MS"/>
      <family val="4"/>
    </font>
    <font>
      <sz val="9"/>
      <color indexed="10"/>
      <name val="Comic Sans MS"/>
      <family val="4"/>
    </font>
    <font>
      <i/>
      <sz val="10"/>
      <name val="Comic Sans MS"/>
      <family val="4"/>
    </font>
    <font>
      <b/>
      <sz val="8"/>
      <name val="Comic Sans MS"/>
      <family val="4"/>
    </font>
    <font>
      <sz val="8"/>
      <name val="Times New Roman"/>
      <family val="1"/>
    </font>
    <font>
      <b/>
      <sz val="8"/>
      <color indexed="10"/>
      <name val="Times New Roman"/>
      <family val="1"/>
    </font>
    <font>
      <b/>
      <sz val="8"/>
      <color indexed="12"/>
      <name val="Comic Sans MS"/>
      <family val="4"/>
    </font>
    <font>
      <sz val="10"/>
      <color indexed="12"/>
      <name val="Times New Roman"/>
      <family val="1"/>
    </font>
    <font>
      <sz val="8"/>
      <name val="Book Antiqua"/>
      <family val="1"/>
    </font>
    <font>
      <b/>
      <sz val="12"/>
      <color indexed="14"/>
      <name val="Garamond"/>
      <family val="1"/>
    </font>
    <font>
      <b/>
      <sz val="11"/>
      <name val="Times New Roman"/>
      <family val="1"/>
    </font>
    <font>
      <sz val="6"/>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9"/>
      <name val="Tahoma"/>
      <family val="2"/>
    </font>
    <font>
      <sz val="8"/>
      <color indexed="8"/>
      <name val="Cataneo BT"/>
      <family val="4"/>
    </font>
    <font>
      <b/>
      <sz val="8"/>
      <name val="Times New Roman"/>
      <family val="1"/>
    </font>
    <font>
      <b/>
      <sz val="8"/>
      <color indexed="8"/>
      <name val="Calibri"/>
      <family val="2"/>
    </font>
    <font>
      <b/>
      <sz val="8"/>
      <name val="Calibri"/>
      <family val="2"/>
    </font>
    <font>
      <sz val="8"/>
      <color indexed="8"/>
      <name val="Calibri"/>
      <family val="2"/>
    </font>
    <font>
      <sz val="8"/>
      <name val="Calibri"/>
      <family val="2"/>
    </font>
    <font>
      <i/>
      <sz val="8"/>
      <color indexed="8"/>
      <name val="Calibri"/>
      <family val="2"/>
    </font>
    <font>
      <sz val="8"/>
      <color indexed="10"/>
      <name val="Calibri"/>
      <family val="2"/>
    </font>
    <font>
      <b/>
      <sz val="14"/>
      <name val="Times New Roman"/>
      <family val="1"/>
    </font>
    <font>
      <sz val="14"/>
      <name val="Times New Roman"/>
      <family val="1"/>
    </font>
    <font>
      <b/>
      <sz val="8"/>
      <color indexed="10"/>
      <name val="Cataneo BT"/>
      <family val="0"/>
    </font>
    <font>
      <sz val="8"/>
      <color rgb="FF000000"/>
      <name val="Calibri"/>
      <family val="2"/>
    </font>
    <font>
      <b/>
      <sz val="8"/>
      <color rgb="FFFF0000"/>
      <name val="Cataneo BT"/>
      <family val="0"/>
    </font>
    <font>
      <b/>
      <sz val="8"/>
      <name val="Arial"/>
      <family val="2"/>
    </font>
  </fonts>
  <fills count="3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gray125">
        <fgColor indexed="27"/>
      </patternFill>
    </fill>
    <fill>
      <patternFill patternType="lightGray">
        <fgColor indexed="34"/>
      </patternFill>
    </fill>
    <fill>
      <patternFill patternType="gray125">
        <fgColor indexed="34"/>
      </patternFill>
    </fill>
    <fill>
      <patternFill patternType="gray125">
        <fgColor indexed="33"/>
      </patternFill>
    </fill>
    <fill>
      <patternFill patternType="lightGray">
        <fgColor indexed="27"/>
      </patternFill>
    </fill>
    <fill>
      <patternFill patternType="gray125">
        <fgColor indexed="50"/>
      </patternFill>
    </fill>
    <fill>
      <patternFill patternType="gray125">
        <fgColor indexed="14"/>
      </patternFill>
    </fill>
    <fill>
      <patternFill patternType="gray125">
        <fgColor indexed="48"/>
      </patternFill>
    </fill>
    <fill>
      <patternFill patternType="gray125">
        <fgColor indexed="13"/>
      </patternFill>
    </fill>
    <fill>
      <patternFill patternType="gray125">
        <fgColor indexed="46"/>
      </patternFill>
    </fill>
    <fill>
      <patternFill patternType="gray125">
        <fgColor indexed="34"/>
        <bgColor indexed="44"/>
      </patternFill>
    </fill>
    <fill>
      <patternFill patternType="solid">
        <fgColor indexed="13"/>
        <bgColor indexed="64"/>
      </patternFill>
    </fill>
    <fill>
      <patternFill patternType="mediumGray">
        <fgColor indexed="34"/>
      </patternFill>
    </fill>
    <fill>
      <patternFill patternType="mediumGray">
        <fgColor indexed="24"/>
      </patternFill>
    </fill>
    <fill>
      <patternFill patternType="gray125">
        <fgColor indexed="34"/>
        <bgColor indexed="9"/>
      </patternFill>
    </fill>
    <fill>
      <patternFill patternType="lightGray">
        <fgColor indexed="34"/>
        <bgColor indexed="9"/>
      </patternFill>
    </fill>
    <fill>
      <patternFill patternType="solid">
        <fgColor indexed="46"/>
        <bgColor indexed="64"/>
      </patternFill>
    </fill>
    <fill>
      <patternFill patternType="solid">
        <fgColor indexed="41"/>
        <bgColor indexed="64"/>
      </patternFill>
    </fill>
    <fill>
      <patternFill patternType="solid">
        <fgColor rgb="FFFFFF00"/>
        <bgColor indexed="64"/>
      </patternFill>
    </fill>
    <fill>
      <patternFill patternType="solid">
        <fgColor theme="9" tint="0.39998000860214233"/>
        <bgColor indexed="64"/>
      </patternFill>
    </fill>
  </fills>
  <borders count="16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ck"/>
      <right style="medium"/>
      <top>
        <color indexed="63"/>
      </top>
      <bottom style="thick"/>
    </border>
    <border>
      <left style="medium"/>
      <right style="medium"/>
      <top>
        <color indexed="63"/>
      </top>
      <bottom style="thick"/>
    </border>
    <border>
      <left style="medium"/>
      <right>
        <color indexed="63"/>
      </right>
      <top>
        <color indexed="63"/>
      </top>
      <bottom style="thick"/>
    </border>
    <border>
      <left style="medium"/>
      <right style="thick"/>
      <top>
        <color indexed="63"/>
      </top>
      <bottom style="thick"/>
    </border>
    <border>
      <left>
        <color indexed="63"/>
      </left>
      <right>
        <color indexed="63"/>
      </right>
      <top>
        <color indexed="63"/>
      </top>
      <bottom style="thick"/>
    </border>
    <border>
      <left style="thick"/>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style="thick"/>
      <top style="hair"/>
      <bottom style="medium"/>
    </border>
    <border>
      <left style="thick"/>
      <right style="medium"/>
      <top style="thick"/>
      <bottom style="thick"/>
    </border>
    <border>
      <left style="medium"/>
      <right>
        <color indexed="63"/>
      </right>
      <top style="thick"/>
      <bottom style="thick"/>
    </border>
    <border>
      <left>
        <color indexed="63"/>
      </left>
      <right>
        <color indexed="63"/>
      </right>
      <top style="thick"/>
      <bottom style="thick"/>
    </border>
    <border>
      <left>
        <color indexed="63"/>
      </left>
      <right style="medium"/>
      <top style="thick"/>
      <bottom style="thick"/>
    </border>
    <border>
      <left style="medium"/>
      <right style="medium"/>
      <top style="thick"/>
      <bottom style="thick"/>
    </border>
    <border>
      <left style="medium"/>
      <right style="thick"/>
      <top style="thick"/>
      <bottom style="thick"/>
    </border>
    <border>
      <left style="thick"/>
      <right style="medium"/>
      <top style="thick"/>
      <bottom style="hair"/>
    </border>
    <border>
      <left style="medium"/>
      <right style="thick"/>
      <top>
        <color indexed="63"/>
      </top>
      <bottom style="hair"/>
    </border>
    <border>
      <left style="medium"/>
      <right>
        <color indexed="63"/>
      </right>
      <top>
        <color indexed="63"/>
      </top>
      <bottom style="hair"/>
    </border>
    <border>
      <left style="medium"/>
      <right style="medium"/>
      <top>
        <color indexed="63"/>
      </top>
      <bottom style="hair"/>
    </border>
    <border>
      <left style="thick"/>
      <right style="medium"/>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color indexed="63"/>
      </right>
      <top>
        <color indexed="63"/>
      </top>
      <bottom style="hair"/>
    </border>
    <border>
      <left>
        <color indexed="63"/>
      </left>
      <right>
        <color indexed="63"/>
      </right>
      <top style="hair"/>
      <bottom style="hair"/>
    </border>
    <border>
      <left style="medium"/>
      <right>
        <color indexed="63"/>
      </right>
      <top style="hair"/>
      <bottom style="hair"/>
    </border>
    <border>
      <left style="medium"/>
      <right style="medium"/>
      <top style="hair"/>
      <bottom style="hair"/>
    </border>
    <border>
      <left>
        <color indexed="63"/>
      </left>
      <right style="medium"/>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style="medium"/>
      <top style="hair"/>
      <bottom style="thick"/>
    </border>
    <border>
      <left style="medium"/>
      <right style="medium"/>
      <top style="hair"/>
      <bottom style="thick"/>
    </border>
    <border>
      <left>
        <color indexed="63"/>
      </left>
      <right>
        <color indexed="63"/>
      </right>
      <top style="hair"/>
      <bottom style="thick"/>
    </border>
    <border>
      <left style="medium"/>
      <right>
        <color indexed="63"/>
      </right>
      <top style="hair"/>
      <bottom style="thick"/>
    </border>
    <border>
      <left style="medium"/>
      <right style="medium"/>
      <top style="hair"/>
      <bottom style="medium"/>
    </border>
    <border>
      <left style="thick"/>
      <right style="medium"/>
      <top style="hair"/>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hair"/>
      <bottom>
        <color indexed="63"/>
      </bottom>
    </border>
    <border>
      <left style="medium"/>
      <right style="thick"/>
      <top style="hair"/>
      <bottom style="hair"/>
    </border>
    <border>
      <left>
        <color indexed="63"/>
      </left>
      <right style="medium"/>
      <top style="thick"/>
      <bottom style="hair"/>
    </border>
    <border>
      <left style="medium"/>
      <right>
        <color indexed="63"/>
      </right>
      <top style="thick"/>
      <bottom style="hair"/>
    </border>
    <border>
      <left style="medium"/>
      <right style="thick"/>
      <top style="hair"/>
      <bottom style="thick"/>
    </border>
    <border>
      <left style="thin"/>
      <right style="thin"/>
      <top style="thin"/>
      <bottom style="thin"/>
    </border>
    <border>
      <left style="thin"/>
      <right style="thin"/>
      <top style="hair"/>
      <bottom style="hair"/>
    </border>
    <border>
      <left style="thin"/>
      <right style="thin"/>
      <top style="hair"/>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style="thin"/>
      <bottom style="hair"/>
    </border>
    <border>
      <left style="thin"/>
      <right style="thin"/>
      <top style="hair"/>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color indexed="56"/>
      </left>
      <right>
        <color indexed="63"/>
      </right>
      <top style="medium">
        <color indexed="56"/>
      </top>
      <bottom style="medium"/>
    </border>
    <border>
      <left>
        <color indexed="63"/>
      </left>
      <right>
        <color indexed="63"/>
      </right>
      <top style="medium">
        <color indexed="56"/>
      </top>
      <bottom style="medium"/>
    </border>
    <border>
      <left style="medium"/>
      <right style="medium"/>
      <top style="medium">
        <color indexed="56"/>
      </top>
      <bottom style="medium"/>
    </border>
    <border>
      <left style="medium"/>
      <right style="medium">
        <color indexed="56"/>
      </right>
      <top style="medium">
        <color indexed="56"/>
      </top>
      <bottom style="medium"/>
    </border>
    <border>
      <left style="medium">
        <color indexed="56"/>
      </left>
      <right>
        <color indexed="63"/>
      </right>
      <top style="medium"/>
      <bottom style="medium">
        <color indexed="56"/>
      </bottom>
    </border>
    <border>
      <left>
        <color indexed="63"/>
      </left>
      <right>
        <color indexed="63"/>
      </right>
      <top style="medium"/>
      <bottom style="medium">
        <color indexed="56"/>
      </bottom>
    </border>
    <border>
      <left>
        <color indexed="63"/>
      </left>
      <right style="medium"/>
      <top style="medium"/>
      <bottom style="medium">
        <color indexed="56"/>
      </bottom>
    </border>
    <border>
      <left style="medium"/>
      <right>
        <color indexed="63"/>
      </right>
      <top style="medium"/>
      <bottom>
        <color indexed="63"/>
      </bottom>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style="thin"/>
      <bottom style="hair"/>
    </border>
    <border>
      <left style="thin"/>
      <right style="medium"/>
      <top style="hair"/>
      <bottom style="thin"/>
    </border>
    <border>
      <left style="thin"/>
      <right style="medium"/>
      <top style="thin"/>
      <bottom style="medium"/>
    </border>
    <border>
      <left style="medium"/>
      <right style="medium"/>
      <top style="thick"/>
      <bottom style="hair"/>
    </border>
    <border>
      <left style="medium"/>
      <right style="thick"/>
      <top style="thick"/>
      <bottom style="hair"/>
    </border>
    <border>
      <left style="thick"/>
      <right style="medium"/>
      <top style="hair"/>
      <bottom style="hair"/>
    </border>
    <border>
      <left>
        <color indexed="63"/>
      </left>
      <right style="medium"/>
      <top style="hair"/>
      <bottom style="thick"/>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medium">
        <color indexed="56"/>
      </right>
      <top>
        <color indexed="63"/>
      </top>
      <bottom style="hair"/>
    </border>
    <border>
      <left style="medium"/>
      <right style="medium">
        <color indexed="56"/>
      </right>
      <top>
        <color indexed="63"/>
      </top>
      <bottom>
        <color indexed="63"/>
      </bottom>
    </border>
    <border>
      <left style="medium"/>
      <right style="medium"/>
      <top style="medium"/>
      <bottom style="medium">
        <color indexed="56"/>
      </bottom>
    </border>
    <border>
      <left style="thick"/>
      <right style="medium">
        <color indexed="56"/>
      </right>
      <top style="medium"/>
      <bottom style="medium">
        <color indexed="56"/>
      </bottom>
    </border>
    <border>
      <left style="medium"/>
      <right>
        <color indexed="63"/>
      </right>
      <top style="thick"/>
      <bottom>
        <color indexed="63"/>
      </bottom>
    </border>
    <border>
      <left>
        <color indexed="63"/>
      </left>
      <right style="medium"/>
      <top style="thick"/>
      <bottom>
        <color indexed="63"/>
      </bottom>
    </border>
    <border>
      <left style="thick"/>
      <right style="thin"/>
      <top style="thick"/>
      <bottom style="hair"/>
    </border>
    <border>
      <left style="thin"/>
      <right style="thin"/>
      <top style="thick"/>
      <bottom style="hair"/>
    </border>
    <border>
      <left style="thin"/>
      <right style="thick"/>
      <top style="thick"/>
      <bottom style="hair"/>
    </border>
    <border>
      <left style="thick"/>
      <right style="thin"/>
      <top style="hair"/>
      <bottom style="hair"/>
    </border>
    <border>
      <left style="thin"/>
      <right style="thick"/>
      <top style="hair"/>
      <bottom style="hair"/>
    </border>
    <border>
      <left style="thick"/>
      <right style="thin"/>
      <top style="hair"/>
      <bottom style="thick"/>
    </border>
    <border>
      <left style="thin"/>
      <right style="thin"/>
      <top style="hair"/>
      <bottom style="thick"/>
    </border>
    <border>
      <left style="thin"/>
      <right style="thick"/>
      <top style="hair"/>
      <bottom style="thick"/>
    </border>
    <border>
      <left style="medium">
        <color indexed="56"/>
      </left>
      <right>
        <color indexed="63"/>
      </right>
      <top>
        <color indexed="63"/>
      </top>
      <bottom style="hair"/>
    </border>
    <border>
      <left style="medium">
        <color indexed="56"/>
      </left>
      <right>
        <color indexed="63"/>
      </right>
      <top style="hair"/>
      <bottom style="hair"/>
    </border>
    <border>
      <left style="medium">
        <color indexed="56"/>
      </left>
      <right>
        <color indexed="63"/>
      </right>
      <top>
        <color indexed="63"/>
      </top>
      <bottom>
        <color indexed="63"/>
      </bottom>
    </border>
    <border>
      <left>
        <color indexed="63"/>
      </left>
      <right>
        <color indexed="63"/>
      </right>
      <top style="medium"/>
      <bottom style="hair">
        <color indexed="8"/>
      </bottom>
    </border>
    <border>
      <left>
        <color indexed="63"/>
      </left>
      <right style="medium"/>
      <top style="medium"/>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color indexed="63"/>
      </left>
      <right>
        <color indexed="63"/>
      </right>
      <top style="hair">
        <color indexed="8"/>
      </top>
      <bottom style="medium"/>
    </border>
    <border>
      <left>
        <color indexed="63"/>
      </left>
      <right style="medium"/>
      <top style="hair">
        <color indexed="8"/>
      </top>
      <bottom style="medium"/>
    </border>
    <border>
      <left style="medium">
        <color indexed="8"/>
      </left>
      <right style="thin">
        <color indexed="8"/>
      </right>
      <top style="hair">
        <color indexed="8"/>
      </top>
      <bottom style="medium"/>
    </border>
    <border>
      <left style="medium">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style="thin">
        <color indexed="8"/>
      </top>
      <bottom style="thin"/>
    </border>
    <border>
      <left>
        <color indexed="63"/>
      </left>
      <right>
        <color indexed="63"/>
      </right>
      <top style="thin">
        <color indexed="8"/>
      </top>
      <bottom style="thin"/>
    </border>
    <border>
      <left>
        <color indexed="63"/>
      </left>
      <right style="medium"/>
      <top style="thin">
        <color indexed="8"/>
      </top>
      <bottom style="thin"/>
    </border>
    <border>
      <left style="medium"/>
      <right style="thin"/>
      <top style="medium"/>
      <bottom style="thin"/>
    </border>
    <border>
      <left>
        <color indexed="63"/>
      </left>
      <right>
        <color indexed="63"/>
      </right>
      <top style="medium"/>
      <bottom style="thin"/>
    </border>
    <border>
      <left style="medium"/>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medium">
        <color indexed="8"/>
      </left>
      <right style="thin">
        <color indexed="8"/>
      </right>
      <top style="medium"/>
      <bottom style="hair">
        <color indexed="8"/>
      </bottom>
    </border>
    <border>
      <left style="medium">
        <color indexed="8"/>
      </left>
      <right style="thin">
        <color indexed="8"/>
      </right>
      <top style="hair">
        <color indexed="8"/>
      </top>
      <bottom style="hair">
        <color indexed="8"/>
      </bottom>
    </border>
    <border>
      <left style="medium"/>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top style="thin"/>
      <bottom style="medium"/>
    </border>
    <border>
      <left/>
      <right style="medium"/>
      <top style="thin"/>
      <bottom style="medium"/>
    </border>
    <border>
      <left style="medium"/>
      <right style="medium"/>
      <top style="medium"/>
      <bottom style="thin"/>
    </border>
    <border>
      <left style="medium"/>
      <right style="medium"/>
      <top style="thin"/>
      <bottom style="thin"/>
    </border>
    <border>
      <left/>
      <right style="medium"/>
      <top/>
      <bottom style="medium"/>
    </border>
    <border>
      <left style="medium"/>
      <right style="medium"/>
      <top style="thin"/>
      <bottom style="medium"/>
    </border>
    <border>
      <left style="medium">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medium"/>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bottom style="thin"/>
    </border>
    <border>
      <left style="medium"/>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2" borderId="0" applyNumberFormat="0" applyBorder="0" applyAlignment="0" applyProtection="0"/>
    <xf numFmtId="0" fontId="86" fillId="5" borderId="0" applyNumberFormat="0" applyBorder="0" applyAlignment="0" applyProtection="0"/>
    <xf numFmtId="0" fontId="86" fillId="3"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6" borderId="0" applyNumberFormat="0" applyBorder="0" applyAlignment="0" applyProtection="0"/>
    <xf numFmtId="0" fontId="86" fillId="9" borderId="0" applyNumberFormat="0" applyBorder="0" applyAlignment="0" applyProtection="0"/>
    <xf numFmtId="0" fontId="86" fillId="3" borderId="0" applyNumberFormat="0" applyBorder="0" applyAlignment="0" applyProtection="0"/>
    <xf numFmtId="0" fontId="87" fillId="10"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6" borderId="0" applyNumberFormat="0" applyBorder="0" applyAlignment="0" applyProtection="0"/>
    <xf numFmtId="0" fontId="87" fillId="10" borderId="0" applyNumberFormat="0" applyBorder="0" applyAlignment="0" applyProtection="0"/>
    <xf numFmtId="0" fontId="87" fillId="3"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0" borderId="0" applyNumberFormat="0" applyBorder="0" applyAlignment="0" applyProtection="0"/>
    <xf numFmtId="0" fontId="87" fillId="14" borderId="0" applyNumberFormat="0" applyBorder="0" applyAlignment="0" applyProtection="0"/>
    <xf numFmtId="0" fontId="88" fillId="0" borderId="0" applyNumberFormat="0" applyFill="0" applyBorder="0" applyAlignment="0" applyProtection="0"/>
    <xf numFmtId="0" fontId="89" fillId="2" borderId="1" applyNumberFormat="0" applyAlignment="0" applyProtection="0"/>
    <xf numFmtId="0" fontId="90" fillId="0" borderId="2" applyNumberFormat="0" applyFill="0" applyAlignment="0" applyProtection="0"/>
    <xf numFmtId="0" fontId="16" fillId="4" borderId="3" applyNumberFormat="0" applyFont="0" applyAlignment="0" applyProtection="0"/>
    <xf numFmtId="0" fontId="91" fillId="3" borderId="1" applyNumberFormat="0" applyAlignment="0" applyProtection="0"/>
    <xf numFmtId="0" fontId="9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3" fillId="8" borderId="0" applyNumberFormat="0" applyBorder="0" applyAlignment="0" applyProtection="0"/>
    <xf numFmtId="0" fontId="16" fillId="0" borderId="0">
      <alignment/>
      <protection/>
    </xf>
    <xf numFmtId="9" fontId="0" fillId="0" borderId="0" applyFont="0" applyFill="0" applyBorder="0" applyAlignment="0" applyProtection="0"/>
    <xf numFmtId="0" fontId="94" fillId="16" borderId="0" applyNumberFormat="0" applyBorder="0" applyAlignment="0" applyProtection="0"/>
    <xf numFmtId="0" fontId="95" fillId="2" borderId="4"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17" borderId="9" applyNumberFormat="0" applyAlignment="0" applyProtection="0"/>
  </cellStyleXfs>
  <cellXfs count="654">
    <xf numFmtId="0" fontId="0" fillId="0" borderId="0" xfId="0" applyAlignment="1">
      <alignment/>
    </xf>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center" vertical="top"/>
    </xf>
    <xf numFmtId="0" fontId="6" fillId="0" borderId="0" xfId="0" applyFont="1" applyAlignment="1">
      <alignment horizontal="center" vertical="top"/>
    </xf>
    <xf numFmtId="0" fontId="0" fillId="0" borderId="0" xfId="0" applyAlignment="1">
      <alignment vertical="top"/>
    </xf>
    <xf numFmtId="0" fontId="0" fillId="0" borderId="0" xfId="0" applyAlignment="1">
      <alignment horizontal="centerContinuous" vertical="top"/>
    </xf>
    <xf numFmtId="0" fontId="11" fillId="0" borderId="0" xfId="0" applyFont="1" applyAlignment="1">
      <alignment horizontal="centerContinuous" vertical="top"/>
    </xf>
    <xf numFmtId="0" fontId="12" fillId="0" borderId="10" xfId="0" applyFont="1" applyBorder="1" applyAlignment="1">
      <alignment horizontal="center"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171" fontId="12" fillId="0" borderId="13" xfId="45" applyFont="1" applyBorder="1" applyAlignment="1">
      <alignment horizontal="center" vertical="center"/>
    </xf>
    <xf numFmtId="0" fontId="0" fillId="0" borderId="14" xfId="0"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vertical="center"/>
    </xf>
    <xf numFmtId="0" fontId="0" fillId="0" borderId="0" xfId="0" applyBorder="1" applyAlignment="1">
      <alignment horizontal="center" vertical="center"/>
    </xf>
    <xf numFmtId="0" fontId="13" fillId="0" borderId="0" xfId="0" applyFont="1" applyBorder="1" applyAlignment="1">
      <alignment horizontal="center" vertical="center"/>
    </xf>
    <xf numFmtId="171" fontId="12" fillId="0" borderId="0" xfId="45" applyFont="1" applyBorder="1" applyAlignment="1">
      <alignment horizontal="center" vertical="center"/>
    </xf>
    <xf numFmtId="0" fontId="8" fillId="0" borderId="0" xfId="0" applyFont="1" applyAlignment="1">
      <alignment/>
    </xf>
    <xf numFmtId="171" fontId="8" fillId="0" borderId="0" xfId="45" applyFont="1" applyAlignment="1">
      <alignment/>
    </xf>
    <xf numFmtId="0" fontId="12" fillId="0" borderId="15" xfId="0" applyFont="1" applyBorder="1" applyAlignment="1">
      <alignment horizontal="center" vertical="center"/>
    </xf>
    <xf numFmtId="0" fontId="13" fillId="0" borderId="16" xfId="0" applyFont="1" applyBorder="1" applyAlignment="1">
      <alignment vertical="center"/>
    </xf>
    <xf numFmtId="0" fontId="0" fillId="0" borderId="17" xfId="0" applyBorder="1" applyAlignment="1">
      <alignment horizontal="center" vertical="center"/>
    </xf>
    <xf numFmtId="171" fontId="13" fillId="0" borderId="18" xfId="45" applyFont="1" applyBorder="1" applyAlignment="1">
      <alignment horizontal="center" vertical="center"/>
    </xf>
    <xf numFmtId="171" fontId="12" fillId="0" borderId="19" xfId="45" applyFont="1" applyBorder="1" applyAlignment="1">
      <alignment horizontal="center" vertical="center"/>
    </xf>
    <xf numFmtId="0" fontId="16" fillId="0" borderId="0" xfId="0" applyFont="1" applyAlignment="1">
      <alignment/>
    </xf>
    <xf numFmtId="0" fontId="7" fillId="0" borderId="0" xfId="0" applyFont="1" applyAlignment="1">
      <alignment horizontal="centerContinuous" vertical="center"/>
    </xf>
    <xf numFmtId="0" fontId="16" fillId="0" borderId="0" xfId="0" applyFont="1" applyAlignment="1">
      <alignment horizont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0" xfId="0" applyFont="1" applyAlignment="1">
      <alignment horizontal="center" vertical="center"/>
    </xf>
    <xf numFmtId="0" fontId="16" fillId="0" borderId="26" xfId="0" applyFont="1" applyBorder="1" applyAlignment="1">
      <alignment horizontal="center" vertical="center"/>
    </xf>
    <xf numFmtId="171" fontId="17" fillId="0" borderId="27" xfId="45" applyFont="1" applyBorder="1" applyAlignment="1">
      <alignment horizontal="center" vertical="center"/>
    </xf>
    <xf numFmtId="0" fontId="16" fillId="0" borderId="28" xfId="0" applyFont="1" applyBorder="1" applyAlignment="1">
      <alignment vertical="center"/>
    </xf>
    <xf numFmtId="171" fontId="17" fillId="0" borderId="29" xfId="45" applyFont="1" applyBorder="1" applyAlignment="1">
      <alignment horizontal="center" vertical="center"/>
    </xf>
    <xf numFmtId="0" fontId="16" fillId="0" borderId="27" xfId="0" applyFont="1" applyBorder="1" applyAlignment="1">
      <alignment horizontal="center"/>
    </xf>
    <xf numFmtId="0" fontId="16" fillId="0" borderId="30" xfId="0" applyFont="1" applyBorder="1" applyAlignment="1">
      <alignment horizontal="center" vertical="center"/>
    </xf>
    <xf numFmtId="0" fontId="16" fillId="0" borderId="31" xfId="0" applyFont="1" applyBorder="1" applyAlignment="1">
      <alignment vertical="center"/>
    </xf>
    <xf numFmtId="171" fontId="16" fillId="0" borderId="27" xfId="45" applyFont="1" applyBorder="1" applyAlignment="1">
      <alignment horizontal="center" vertical="center"/>
    </xf>
    <xf numFmtId="0" fontId="16" fillId="0" borderId="28" xfId="0" applyFont="1" applyBorder="1" applyAlignment="1">
      <alignment/>
    </xf>
    <xf numFmtId="171" fontId="17" fillId="0" borderId="29" xfId="45" applyFont="1" applyBorder="1" applyAlignment="1">
      <alignment horizontal="center"/>
    </xf>
    <xf numFmtId="0" fontId="16" fillId="0" borderId="31" xfId="0" applyFont="1" applyBorder="1" applyAlignment="1">
      <alignment/>
    </xf>
    <xf numFmtId="1" fontId="16" fillId="0" borderId="30" xfId="0" applyNumberFormat="1" applyFont="1" applyBorder="1" applyAlignment="1">
      <alignment horizontal="center" vertical="center"/>
    </xf>
    <xf numFmtId="0" fontId="17" fillId="0" borderId="0" xfId="0" applyFont="1" applyAlignment="1">
      <alignment horizontal="centerContinuous" vertical="center"/>
    </xf>
    <xf numFmtId="0" fontId="16" fillId="0" borderId="32" xfId="0" applyFont="1" applyBorder="1" applyAlignment="1">
      <alignment horizontal="center" vertical="center"/>
    </xf>
    <xf numFmtId="0" fontId="16" fillId="0" borderId="29" xfId="0" applyFont="1" applyBorder="1" applyAlignment="1">
      <alignment/>
    </xf>
    <xf numFmtId="0" fontId="16" fillId="0" borderId="33" xfId="0" applyFont="1" applyBorder="1" applyAlignment="1">
      <alignment horizontal="center"/>
    </xf>
    <xf numFmtId="0" fontId="16" fillId="0" borderId="34" xfId="0" applyFont="1" applyBorder="1" applyAlignment="1">
      <alignment vertical="center"/>
    </xf>
    <xf numFmtId="0" fontId="16" fillId="0" borderId="33" xfId="0" applyFont="1" applyBorder="1" applyAlignment="1">
      <alignment vertical="center"/>
    </xf>
    <xf numFmtId="0" fontId="16" fillId="0" borderId="33" xfId="0" applyFont="1" applyBorder="1" applyAlignment="1">
      <alignment horizontal="center" vertical="center"/>
    </xf>
    <xf numFmtId="0" fontId="16" fillId="0" borderId="29" xfId="0" applyFont="1" applyBorder="1" applyAlignment="1">
      <alignment horizontal="left"/>
    </xf>
    <xf numFmtId="0" fontId="16" fillId="0" borderId="33" xfId="0" applyFont="1" applyBorder="1" applyAlignment="1">
      <alignment/>
    </xf>
    <xf numFmtId="0" fontId="16" fillId="0" borderId="32" xfId="0" applyFont="1" applyBorder="1" applyAlignment="1">
      <alignment horizontal="center"/>
    </xf>
    <xf numFmtId="0" fontId="16" fillId="0" borderId="34" xfId="0" applyFont="1" applyBorder="1" applyAlignment="1">
      <alignment/>
    </xf>
    <xf numFmtId="0" fontId="16" fillId="0" borderId="33" xfId="0" applyFont="1" applyBorder="1" applyAlignment="1">
      <alignment vertical="center"/>
    </xf>
    <xf numFmtId="0" fontId="16" fillId="0" borderId="33" xfId="0" applyFont="1" applyBorder="1" applyAlignment="1">
      <alignment horizontal="center" vertical="center"/>
    </xf>
    <xf numFmtId="0" fontId="16" fillId="0" borderId="28" xfId="0" applyFont="1" applyBorder="1" applyAlignment="1">
      <alignment vertical="center"/>
    </xf>
    <xf numFmtId="0" fontId="18" fillId="0" borderId="0" xfId="0" applyFont="1" applyAlignment="1">
      <alignment horizontal="centerContinuous" vertical="center"/>
    </xf>
    <xf numFmtId="0" fontId="19" fillId="0" borderId="0" xfId="0" applyFont="1" applyAlignment="1">
      <alignment horizontal="centerContinuous" vertical="center"/>
    </xf>
    <xf numFmtId="0" fontId="16" fillId="0" borderId="0" xfId="0" applyFont="1" applyAlignment="1">
      <alignment horizontal="center" vertical="center"/>
    </xf>
    <xf numFmtId="0" fontId="16" fillId="0" borderId="29"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Border="1" applyAlignment="1">
      <alignment horizontal="center" vertical="center"/>
    </xf>
    <xf numFmtId="0" fontId="20" fillId="0" borderId="0" xfId="0" applyFont="1" applyAlignment="1">
      <alignment horizontal="left" vertical="center"/>
    </xf>
    <xf numFmtId="0" fontId="16" fillId="0" borderId="29" xfId="0" applyFont="1" applyBorder="1" applyAlignment="1">
      <alignment vertical="center"/>
    </xf>
    <xf numFmtId="0" fontId="17" fillId="0" borderId="29" xfId="0" applyFont="1" applyBorder="1" applyAlignment="1">
      <alignment vertical="center"/>
    </xf>
    <xf numFmtId="2" fontId="16" fillId="0" borderId="28" xfId="45" applyNumberFormat="1" applyFont="1" applyBorder="1" applyAlignment="1">
      <alignment horizontal="center" vertical="center"/>
    </xf>
    <xf numFmtId="2" fontId="16" fillId="0" borderId="29" xfId="0" applyNumberFormat="1" applyFont="1" applyBorder="1" applyAlignment="1">
      <alignment horizontal="center" vertical="center"/>
    </xf>
    <xf numFmtId="171" fontId="23" fillId="0" borderId="28" xfId="45" applyFont="1" applyBorder="1" applyAlignment="1">
      <alignment horizontal="center" vertical="center"/>
    </xf>
    <xf numFmtId="171" fontId="16" fillId="0" borderId="28" xfId="45" applyFont="1" applyBorder="1" applyAlignment="1">
      <alignment horizontal="center" vertical="center"/>
    </xf>
    <xf numFmtId="0" fontId="0" fillId="0" borderId="0" xfId="0" applyAlignment="1">
      <alignment horizontal="centerContinuous"/>
    </xf>
    <xf numFmtId="2" fontId="17" fillId="0" borderId="0" xfId="0" applyNumberFormat="1" applyFont="1" applyAlignment="1">
      <alignment horizontal="center" vertical="center"/>
    </xf>
    <xf numFmtId="2" fontId="17" fillId="0" borderId="24" xfId="0" applyNumberFormat="1" applyFont="1" applyBorder="1" applyAlignment="1">
      <alignment horizontal="center" vertical="center"/>
    </xf>
    <xf numFmtId="2" fontId="17" fillId="0" borderId="29" xfId="0" applyNumberFormat="1" applyFont="1" applyBorder="1" applyAlignment="1">
      <alignment horizontal="center"/>
    </xf>
    <xf numFmtId="2" fontId="17" fillId="0" borderId="29" xfId="45" applyNumberFormat="1" applyFont="1" applyBorder="1" applyAlignment="1">
      <alignment horizontal="center" vertical="center"/>
    </xf>
    <xf numFmtId="2" fontId="17" fillId="0" borderId="0" xfId="0" applyNumberFormat="1" applyFont="1" applyAlignment="1">
      <alignment horizontal="center"/>
    </xf>
    <xf numFmtId="0" fontId="24" fillId="0" borderId="0" xfId="0" applyFont="1" applyAlignment="1">
      <alignment horizontal="center" vertical="center"/>
    </xf>
    <xf numFmtId="0" fontId="7" fillId="0" borderId="0" xfId="0" applyFont="1" applyAlignment="1">
      <alignment horizontal="centerContinuous"/>
    </xf>
    <xf numFmtId="0" fontId="25"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Continuous"/>
    </xf>
    <xf numFmtId="0" fontId="30" fillId="0" borderId="0" xfId="0" applyFont="1" applyAlignment="1">
      <alignment horizontal="centerContinuous"/>
    </xf>
    <xf numFmtId="0" fontId="0" fillId="8" borderId="0" xfId="0" applyFill="1" applyAlignment="1">
      <alignment/>
    </xf>
    <xf numFmtId="0" fontId="25" fillId="0" borderId="0" xfId="0" applyFont="1" applyAlignment="1">
      <alignment horizontal="left"/>
    </xf>
    <xf numFmtId="2" fontId="0" fillId="0" borderId="0" xfId="0" applyNumberFormat="1" applyAlignment="1">
      <alignment/>
    </xf>
    <xf numFmtId="2" fontId="11" fillId="0" borderId="0" xfId="0" applyNumberFormat="1" applyFont="1" applyAlignment="1">
      <alignment horizontal="centerContinuous" vertical="top"/>
    </xf>
    <xf numFmtId="2" fontId="23" fillId="0" borderId="28" xfId="45" applyNumberFormat="1" applyFont="1" applyBorder="1" applyAlignment="1">
      <alignment horizontal="center" vertical="center"/>
    </xf>
    <xf numFmtId="2" fontId="13" fillId="0" borderId="12"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16" fillId="0" borderId="35" xfId="0" applyFont="1" applyBorder="1" applyAlignment="1">
      <alignment vertical="center"/>
    </xf>
    <xf numFmtId="2" fontId="17" fillId="0" borderId="36" xfId="45" applyNumberFormat="1" applyFont="1" applyBorder="1" applyAlignment="1">
      <alignment horizontal="center" vertical="center"/>
    </xf>
    <xf numFmtId="0" fontId="16" fillId="0" borderId="37" xfId="0" applyFont="1" applyBorder="1" applyAlignment="1">
      <alignment horizontal="center" vertical="center"/>
    </xf>
    <xf numFmtId="0" fontId="16" fillId="0" borderId="0" xfId="0" applyFont="1" applyBorder="1" applyAlignment="1">
      <alignment vertical="center"/>
    </xf>
    <xf numFmtId="0" fontId="31" fillId="0" borderId="0" xfId="0" applyFont="1" applyAlignment="1">
      <alignment/>
    </xf>
    <xf numFmtId="0" fontId="32" fillId="0" borderId="0" xfId="0" applyFont="1" applyAlignment="1">
      <alignment/>
    </xf>
    <xf numFmtId="0" fontId="15" fillId="0" borderId="0" xfId="0" applyFont="1" applyAlignment="1">
      <alignment horizontal="centerContinuous" vertical="center"/>
    </xf>
    <xf numFmtId="0" fontId="22" fillId="0" borderId="0" xfId="0" applyFont="1" applyAlignment="1">
      <alignment horizontal="centerContinuous" vertical="center"/>
    </xf>
    <xf numFmtId="0" fontId="10" fillId="0" borderId="0" xfId="0" applyFont="1" applyAlignment="1">
      <alignment horizontal="centerContinuous" vertical="center"/>
    </xf>
    <xf numFmtId="0" fontId="14" fillId="0" borderId="0" xfId="0" applyFont="1" applyAlignment="1">
      <alignment horizontal="centerContinuous" vertical="top"/>
    </xf>
    <xf numFmtId="0" fontId="9" fillId="0" borderId="0" xfId="0" applyFont="1" applyAlignment="1">
      <alignment horizontal="centerContinuous" vertical="top"/>
    </xf>
    <xf numFmtId="0" fontId="35" fillId="8" borderId="38" xfId="0" applyFont="1" applyFill="1" applyBorder="1" applyAlignment="1">
      <alignment/>
    </xf>
    <xf numFmtId="0" fontId="35" fillId="8" borderId="39" xfId="0" applyFont="1" applyFill="1" applyBorder="1" applyAlignment="1">
      <alignment/>
    </xf>
    <xf numFmtId="0" fontId="35" fillId="8" borderId="40" xfId="0" applyFont="1" applyFill="1" applyBorder="1" applyAlignment="1">
      <alignment/>
    </xf>
    <xf numFmtId="0" fontId="16" fillId="0" borderId="29" xfId="0" applyFont="1" applyFill="1" applyBorder="1" applyAlignment="1">
      <alignment vertical="center"/>
    </xf>
    <xf numFmtId="0" fontId="12" fillId="0" borderId="41" xfId="0" applyFont="1" applyBorder="1" applyAlignment="1">
      <alignment horizontal="center" vertical="center"/>
    </xf>
    <xf numFmtId="0" fontId="16" fillId="0" borderId="42" xfId="0" applyFont="1" applyBorder="1" applyAlignment="1">
      <alignment vertical="center"/>
    </xf>
    <xf numFmtId="0" fontId="16" fillId="0" borderId="43" xfId="0" applyFont="1" applyBorder="1" applyAlignment="1">
      <alignment horizontal="center" vertical="center"/>
    </xf>
    <xf numFmtId="2" fontId="16" fillId="0" borderId="44" xfId="45" applyNumberFormat="1" applyFont="1" applyBorder="1" applyAlignment="1">
      <alignment horizontal="center" vertical="center"/>
    </xf>
    <xf numFmtId="0" fontId="17" fillId="18" borderId="29" xfId="0" applyFont="1" applyFill="1" applyBorder="1" applyAlignment="1">
      <alignment vertical="center"/>
    </xf>
    <xf numFmtId="0" fontId="13" fillId="0" borderId="11" xfId="0" applyFont="1" applyFill="1" applyBorder="1" applyAlignment="1">
      <alignment vertical="center"/>
    </xf>
    <xf numFmtId="0" fontId="16" fillId="0" borderId="34" xfId="0" applyFont="1" applyBorder="1" applyAlignment="1">
      <alignment horizontal="center" vertical="center"/>
    </xf>
    <xf numFmtId="0" fontId="16" fillId="0" borderId="36" xfId="0" applyFont="1" applyBorder="1" applyAlignment="1">
      <alignment/>
    </xf>
    <xf numFmtId="0" fontId="16" fillId="0" borderId="0" xfId="0" applyFont="1" applyFill="1" applyAlignment="1">
      <alignment/>
    </xf>
    <xf numFmtId="0" fontId="37" fillId="0" borderId="0" xfId="0" applyFont="1" applyAlignment="1">
      <alignment/>
    </xf>
    <xf numFmtId="0" fontId="38" fillId="0" borderId="0" xfId="0" applyFont="1" applyAlignment="1">
      <alignment horizontal="left" vertical="center"/>
    </xf>
    <xf numFmtId="0" fontId="16" fillId="0" borderId="45" xfId="0" applyFont="1" applyBorder="1" applyAlignment="1">
      <alignment horizontal="center" vertical="center"/>
    </xf>
    <xf numFmtId="2" fontId="16" fillId="0" borderId="45" xfId="0" applyNumberFormat="1" applyFont="1" applyBorder="1" applyAlignment="1">
      <alignment horizontal="center" vertical="center"/>
    </xf>
    <xf numFmtId="171" fontId="17" fillId="0" borderId="19" xfId="45" applyFont="1" applyBorder="1" applyAlignment="1">
      <alignment horizontal="center" vertical="center"/>
    </xf>
    <xf numFmtId="0" fontId="12" fillId="0" borderId="46" xfId="0" applyFont="1" applyBorder="1" applyAlignment="1">
      <alignment horizontal="center" vertical="center"/>
    </xf>
    <xf numFmtId="2" fontId="16" fillId="0" borderId="0" xfId="0" applyNumberFormat="1" applyFont="1" applyBorder="1" applyAlignment="1">
      <alignment horizontal="center" vertical="center"/>
    </xf>
    <xf numFmtId="171" fontId="17" fillId="0" borderId="0" xfId="45" applyFont="1" applyBorder="1" applyAlignment="1">
      <alignment horizontal="center" vertical="center"/>
    </xf>
    <xf numFmtId="2" fontId="16" fillId="0" borderId="28" xfId="45" applyNumberFormat="1" applyFont="1" applyFill="1" applyBorder="1" applyAlignment="1">
      <alignment horizontal="center" vertical="center"/>
    </xf>
    <xf numFmtId="0" fontId="16" fillId="0" borderId="47" xfId="0" applyFont="1" applyBorder="1" applyAlignment="1">
      <alignment horizontal="center" vertical="center"/>
    </xf>
    <xf numFmtId="2" fontId="17" fillId="19" borderId="29" xfId="0" applyNumberFormat="1" applyFont="1" applyFill="1" applyBorder="1" applyAlignment="1">
      <alignment horizontal="center" vertical="center"/>
    </xf>
    <xf numFmtId="0" fontId="17" fillId="19" borderId="27" xfId="0" applyFont="1" applyFill="1" applyBorder="1" applyAlignment="1">
      <alignment horizontal="center" vertical="center"/>
    </xf>
    <xf numFmtId="0" fontId="16" fillId="0" borderId="35" xfId="0" applyFont="1" applyBorder="1" applyAlignment="1">
      <alignment/>
    </xf>
    <xf numFmtId="0" fontId="16" fillId="0" borderId="48" xfId="0" applyFont="1" applyBorder="1" applyAlignment="1">
      <alignment vertical="center"/>
    </xf>
    <xf numFmtId="0" fontId="16" fillId="0" borderId="49" xfId="0" applyFont="1" applyBorder="1" applyAlignment="1">
      <alignment vertical="center"/>
    </xf>
    <xf numFmtId="2" fontId="17" fillId="0" borderId="36" xfId="0" applyNumberFormat="1" applyFont="1" applyBorder="1" applyAlignment="1">
      <alignment horizontal="center"/>
    </xf>
    <xf numFmtId="2" fontId="17" fillId="0" borderId="29" xfId="0" applyNumberFormat="1" applyFont="1" applyBorder="1" applyAlignment="1">
      <alignment horizontal="center"/>
    </xf>
    <xf numFmtId="0" fontId="16" fillId="0" borderId="50" xfId="0" applyFont="1" applyBorder="1" applyAlignment="1">
      <alignment horizontal="center"/>
    </xf>
    <xf numFmtId="0" fontId="16" fillId="0" borderId="37" xfId="0" applyFont="1" applyBorder="1" applyAlignment="1">
      <alignment horizontal="center"/>
    </xf>
    <xf numFmtId="0" fontId="40" fillId="0" borderId="33" xfId="0" applyFont="1" applyBorder="1" applyAlignment="1">
      <alignment horizontal="center"/>
    </xf>
    <xf numFmtId="0" fontId="17" fillId="19" borderId="51" xfId="0" applyFont="1" applyFill="1" applyBorder="1" applyAlignment="1">
      <alignment horizontal="center" vertical="center"/>
    </xf>
    <xf numFmtId="0" fontId="41" fillId="0" borderId="0" xfId="0" applyFont="1" applyAlignment="1">
      <alignment horizontal="center" vertical="center"/>
    </xf>
    <xf numFmtId="0" fontId="41" fillId="19" borderId="52" xfId="0" applyFont="1" applyFill="1" applyBorder="1" applyAlignment="1">
      <alignment horizontal="center" vertical="center"/>
    </xf>
    <xf numFmtId="0" fontId="40" fillId="0" borderId="28" xfId="0" applyFont="1" applyBorder="1" applyAlignment="1">
      <alignment horizontal="center"/>
    </xf>
    <xf numFmtId="0" fontId="40" fillId="0" borderId="35" xfId="0" applyFont="1" applyBorder="1" applyAlignment="1">
      <alignment horizontal="center"/>
    </xf>
    <xf numFmtId="0" fontId="40" fillId="0" borderId="0" xfId="0" applyFont="1" applyAlignment="1">
      <alignment/>
    </xf>
    <xf numFmtId="0" fontId="13" fillId="0" borderId="44" xfId="0" applyFont="1" applyBorder="1" applyAlignment="1">
      <alignment horizontal="center" vertical="center"/>
    </xf>
    <xf numFmtId="171" fontId="17" fillId="0" borderId="53" xfId="45" applyFont="1" applyBorder="1" applyAlignment="1">
      <alignment horizontal="center" vertical="center"/>
    </xf>
    <xf numFmtId="0" fontId="43" fillId="8" borderId="39" xfId="0" applyFont="1" applyFill="1" applyBorder="1" applyAlignment="1">
      <alignment/>
    </xf>
    <xf numFmtId="0" fontId="44" fillId="0" borderId="0" xfId="0" applyFont="1" applyAlignment="1">
      <alignment horizontal="left" vertical="center"/>
    </xf>
    <xf numFmtId="2" fontId="45" fillId="0" borderId="0" xfId="0" applyNumberFormat="1" applyFont="1" applyAlignment="1">
      <alignment/>
    </xf>
    <xf numFmtId="0" fontId="21" fillId="0" borderId="0" xfId="0" applyFont="1" applyAlignment="1">
      <alignment horizontal="left" vertical="center"/>
    </xf>
    <xf numFmtId="0" fontId="46" fillId="0" borderId="0" xfId="0" applyFont="1" applyAlignment="1">
      <alignment horizontal="left" vertical="center"/>
    </xf>
    <xf numFmtId="0" fontId="17" fillId="20" borderId="29" xfId="0" applyFont="1" applyFill="1" applyBorder="1" applyAlignment="1">
      <alignment vertical="center"/>
    </xf>
    <xf numFmtId="0" fontId="17" fillId="0" borderId="29" xfId="0" applyFont="1" applyFill="1" applyBorder="1" applyAlignment="1">
      <alignment vertical="center"/>
    </xf>
    <xf numFmtId="0" fontId="17" fillId="21" borderId="29" xfId="0" applyFont="1" applyFill="1" applyBorder="1" applyAlignment="1">
      <alignment vertical="center"/>
    </xf>
    <xf numFmtId="0" fontId="48" fillId="0" borderId="0" xfId="0" applyFont="1" applyAlignment="1">
      <alignment horizontal="left" vertical="top"/>
    </xf>
    <xf numFmtId="0" fontId="51" fillId="0" borderId="0" xfId="0" applyFont="1" applyAlignment="1">
      <alignment horizontal="left" vertical="center"/>
    </xf>
    <xf numFmtId="0" fontId="47" fillId="0" borderId="0" xfId="0" applyFont="1" applyAlignment="1">
      <alignment horizontal="centerContinuous" vertical="top"/>
    </xf>
    <xf numFmtId="0" fontId="50" fillId="0" borderId="0" xfId="0" applyFont="1" applyAlignment="1">
      <alignment horizontal="centerContinuous" vertical="center"/>
    </xf>
    <xf numFmtId="0" fontId="49" fillId="0" borderId="0" xfId="0" applyFont="1" applyAlignment="1">
      <alignment horizontal="centerContinuous" vertical="center"/>
    </xf>
    <xf numFmtId="0" fontId="16" fillId="0" borderId="29" xfId="0" applyFont="1" applyFill="1" applyBorder="1" applyAlignment="1">
      <alignment horizontal="center" vertical="center"/>
    </xf>
    <xf numFmtId="0" fontId="40" fillId="0" borderId="28"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9" xfId="0" applyFont="1" applyFill="1" applyBorder="1" applyAlignment="1">
      <alignment horizontal="left" vertical="center"/>
    </xf>
    <xf numFmtId="2" fontId="17" fillId="0" borderId="29" xfId="0" applyNumberFormat="1" applyFont="1" applyFill="1" applyBorder="1" applyAlignment="1">
      <alignment horizontal="center" vertical="center"/>
    </xf>
    <xf numFmtId="0" fontId="16" fillId="0" borderId="0" xfId="0" applyFont="1" applyBorder="1" applyAlignment="1">
      <alignment/>
    </xf>
    <xf numFmtId="2" fontId="16" fillId="0" borderId="0" xfId="0" applyNumberFormat="1" applyFont="1" applyAlignment="1">
      <alignment/>
    </xf>
    <xf numFmtId="2" fontId="16" fillId="0" borderId="0" xfId="0" applyNumberFormat="1" applyFont="1" applyAlignment="1">
      <alignment horizontal="centerContinuous" vertical="top"/>
    </xf>
    <xf numFmtId="0" fontId="58" fillId="0" borderId="0" xfId="0" applyFont="1" applyAlignment="1">
      <alignment/>
    </xf>
    <xf numFmtId="0" fontId="61" fillId="0" borderId="20" xfId="0" applyFont="1" applyBorder="1" applyAlignment="1">
      <alignment horizontal="center" vertical="center"/>
    </xf>
    <xf numFmtId="0" fontId="61" fillId="0" borderId="24" xfId="0" applyFont="1" applyBorder="1" applyAlignment="1">
      <alignment horizontal="center" vertical="center"/>
    </xf>
    <xf numFmtId="0" fontId="62" fillId="0" borderId="24" xfId="0" applyFont="1" applyBorder="1" applyAlignment="1">
      <alignment horizontal="center" vertical="center"/>
    </xf>
    <xf numFmtId="2" fontId="62" fillId="0" borderId="24" xfId="0" applyNumberFormat="1" applyFont="1" applyBorder="1" applyAlignment="1">
      <alignment horizontal="center" vertical="center"/>
    </xf>
    <xf numFmtId="2" fontId="61" fillId="0" borderId="25" xfId="0" applyNumberFormat="1" applyFont="1" applyBorder="1" applyAlignment="1">
      <alignment horizontal="center" vertical="center"/>
    </xf>
    <xf numFmtId="0" fontId="64" fillId="0" borderId="54" xfId="0" applyFont="1" applyBorder="1" applyAlignment="1">
      <alignment/>
    </xf>
    <xf numFmtId="0" fontId="65" fillId="20" borderId="54" xfId="0" applyFont="1" applyFill="1" applyBorder="1" applyAlignment="1">
      <alignment horizontal="center"/>
    </xf>
    <xf numFmtId="0" fontId="64" fillId="20" borderId="55" xfId="0" applyFont="1" applyFill="1" applyBorder="1" applyAlignment="1">
      <alignment/>
    </xf>
    <xf numFmtId="0" fontId="64" fillId="20" borderId="56" xfId="0" applyFont="1" applyFill="1" applyBorder="1" applyAlignment="1">
      <alignment/>
    </xf>
    <xf numFmtId="0" fontId="64" fillId="0" borderId="0" xfId="0" applyFont="1" applyAlignment="1">
      <alignment/>
    </xf>
    <xf numFmtId="0" fontId="4" fillId="0" borderId="0" xfId="0" applyFont="1" applyAlignment="1">
      <alignment horizontal="center" vertical="center"/>
    </xf>
    <xf numFmtId="2" fontId="61" fillId="0" borderId="0" xfId="0" applyNumberFormat="1" applyFont="1" applyBorder="1" applyAlignment="1">
      <alignment horizontal="center" vertical="center"/>
    </xf>
    <xf numFmtId="0" fontId="61" fillId="0" borderId="0" xfId="0" applyFont="1" applyBorder="1" applyAlignment="1">
      <alignment horizontal="center" vertical="center"/>
    </xf>
    <xf numFmtId="0" fontId="61" fillId="0" borderId="0" xfId="0" applyNumberFormat="1" applyFont="1" applyBorder="1" applyAlignment="1">
      <alignment horizontal="center" vertical="center"/>
    </xf>
    <xf numFmtId="0" fontId="16" fillId="0" borderId="57" xfId="45" applyNumberFormat="1" applyFont="1" applyBorder="1" applyAlignment="1">
      <alignment horizontal="center" vertical="center"/>
    </xf>
    <xf numFmtId="0" fontId="58" fillId="0" borderId="58" xfId="0" applyFont="1" applyBorder="1" applyAlignment="1">
      <alignment/>
    </xf>
    <xf numFmtId="0" fontId="16" fillId="0" borderId="58" xfId="45" applyNumberFormat="1" applyFont="1" applyBorder="1" applyAlignment="1">
      <alignment horizontal="center" vertical="center"/>
    </xf>
    <xf numFmtId="0" fontId="0" fillId="0" borderId="58" xfId="0" applyBorder="1" applyAlignment="1">
      <alignment/>
    </xf>
    <xf numFmtId="0" fontId="16" fillId="0" borderId="0" xfId="45" applyNumberFormat="1" applyFont="1" applyBorder="1" applyAlignment="1">
      <alignment horizontal="center" vertical="center"/>
    </xf>
    <xf numFmtId="0" fontId="33" fillId="0" borderId="0" xfId="0" applyFont="1" applyAlignment="1">
      <alignment horizontal="centerContinuous" vertical="top"/>
    </xf>
    <xf numFmtId="0" fontId="33" fillId="0" borderId="0" xfId="0" applyFont="1" applyAlignment="1">
      <alignment horizontal="right" vertical="top"/>
    </xf>
    <xf numFmtId="0" fontId="32" fillId="0" borderId="0" xfId="0" applyFont="1" applyAlignment="1">
      <alignment horizontal="left" vertical="top"/>
    </xf>
    <xf numFmtId="0" fontId="33" fillId="0" borderId="0" xfId="0" applyFont="1" applyAlignment="1">
      <alignment horizontal="center" vertical="top"/>
    </xf>
    <xf numFmtId="1" fontId="64" fillId="0" borderId="55" xfId="0" applyNumberFormat="1" applyFont="1" applyFill="1" applyBorder="1" applyAlignment="1">
      <alignment horizontal="center"/>
    </xf>
    <xf numFmtId="1" fontId="64" fillId="0" borderId="56" xfId="0" applyNumberFormat="1" applyFont="1" applyBorder="1" applyAlignment="1">
      <alignment horizontal="center"/>
    </xf>
    <xf numFmtId="1" fontId="64" fillId="0" borderId="56" xfId="0" applyNumberFormat="1" applyFont="1" applyFill="1" applyBorder="1" applyAlignment="1">
      <alignment horizontal="center"/>
    </xf>
    <xf numFmtId="1" fontId="67" fillId="0" borderId="56" xfId="0" applyNumberFormat="1" applyFont="1" applyBorder="1" applyAlignment="1">
      <alignment horizontal="center"/>
    </xf>
    <xf numFmtId="1" fontId="70" fillId="8" borderId="54" xfId="0" applyNumberFormat="1" applyFont="1" applyFill="1" applyBorder="1" applyAlignment="1">
      <alignment horizontal="center"/>
    </xf>
    <xf numFmtId="0" fontId="65" fillId="0" borderId="0" xfId="0" applyFont="1" applyAlignment="1">
      <alignment horizontal="center" vertical="center"/>
    </xf>
    <xf numFmtId="49" fontId="74" fillId="22" borderId="59" xfId="0" applyNumberFormat="1" applyFont="1" applyFill="1" applyBorder="1" applyAlignment="1">
      <alignment horizontal="center"/>
    </xf>
    <xf numFmtId="49" fontId="74" fillId="22" borderId="55" xfId="0" applyNumberFormat="1" applyFont="1" applyFill="1" applyBorder="1" applyAlignment="1">
      <alignment horizontal="center"/>
    </xf>
    <xf numFmtId="49" fontId="71" fillId="22" borderId="55" xfId="0" applyNumberFormat="1" applyFont="1" applyFill="1" applyBorder="1" applyAlignment="1">
      <alignment horizontal="center"/>
    </xf>
    <xf numFmtId="49" fontId="74" fillId="22" borderId="60" xfId="0" applyNumberFormat="1" applyFont="1" applyFill="1" applyBorder="1" applyAlignment="1">
      <alignment horizontal="center"/>
    </xf>
    <xf numFmtId="49" fontId="74" fillId="22" borderId="56" xfId="0" applyNumberFormat="1" applyFont="1" applyFill="1" applyBorder="1" applyAlignment="1">
      <alignment horizontal="center"/>
    </xf>
    <xf numFmtId="49" fontId="75" fillId="22" borderId="56" xfId="0" applyNumberFormat="1" applyFont="1" applyFill="1" applyBorder="1" applyAlignment="1">
      <alignment horizontal="center"/>
    </xf>
    <xf numFmtId="0" fontId="66" fillId="0" borderId="30" xfId="0" applyFont="1" applyBorder="1" applyAlignment="1">
      <alignment horizontal="center" vertical="center"/>
    </xf>
    <xf numFmtId="0" fontId="64" fillId="0" borderId="29" xfId="0" applyFont="1" applyBorder="1" applyAlignment="1">
      <alignment vertical="center"/>
    </xf>
    <xf numFmtId="0" fontId="64" fillId="0" borderId="29" xfId="0" applyFont="1" applyBorder="1" applyAlignment="1">
      <alignment horizontal="center" vertical="center"/>
    </xf>
    <xf numFmtId="171" fontId="64" fillId="0" borderId="28" xfId="45" applyFont="1" applyBorder="1" applyAlignment="1">
      <alignment horizontal="center" vertical="center"/>
    </xf>
    <xf numFmtId="171" fontId="66" fillId="0" borderId="27" xfId="45" applyFont="1" applyBorder="1" applyAlignment="1">
      <alignment horizontal="center" vertical="center"/>
    </xf>
    <xf numFmtId="0" fontId="66" fillId="0" borderId="10" xfId="0" applyFont="1" applyBorder="1" applyAlignment="1">
      <alignment horizontal="center" vertical="center"/>
    </xf>
    <xf numFmtId="0" fontId="64" fillId="0" borderId="11" xfId="0" applyFont="1" applyBorder="1" applyAlignment="1">
      <alignment vertical="center"/>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33" xfId="0" applyFont="1" applyBorder="1" applyAlignment="1">
      <alignment horizontal="center" vertical="center"/>
    </xf>
    <xf numFmtId="171" fontId="66" fillId="0" borderId="50" xfId="45" applyFont="1" applyBorder="1" applyAlignment="1">
      <alignment horizontal="center" vertical="center"/>
    </xf>
    <xf numFmtId="2" fontId="64" fillId="0" borderId="28" xfId="0" applyNumberFormat="1" applyFont="1" applyBorder="1" applyAlignment="1">
      <alignment horizontal="center" vertical="center"/>
    </xf>
    <xf numFmtId="0" fontId="66" fillId="0" borderId="15" xfId="0" applyFont="1" applyBorder="1" applyAlignment="1">
      <alignment horizontal="center" vertical="center"/>
    </xf>
    <xf numFmtId="0" fontId="64" fillId="0" borderId="16" xfId="0" applyFont="1" applyBorder="1" applyAlignment="1">
      <alignment vertical="center"/>
    </xf>
    <xf numFmtId="0" fontId="64" fillId="0" borderId="17" xfId="0" applyFont="1" applyBorder="1" applyAlignment="1">
      <alignment horizontal="center" vertical="center"/>
    </xf>
    <xf numFmtId="171" fontId="64" fillId="0" borderId="18" xfId="45" applyFont="1" applyBorder="1" applyAlignment="1">
      <alignment horizontal="center" vertical="center"/>
    </xf>
    <xf numFmtId="2" fontId="64" fillId="0" borderId="29" xfId="0" applyNumberFormat="1" applyFont="1" applyBorder="1" applyAlignment="1">
      <alignment vertical="center"/>
    </xf>
    <xf numFmtId="2" fontId="64" fillId="0" borderId="33" xfId="0" applyNumberFormat="1" applyFont="1" applyBorder="1" applyAlignment="1">
      <alignment horizontal="center" vertical="center"/>
    </xf>
    <xf numFmtId="2" fontId="64" fillId="0" borderId="28" xfId="45" applyNumberFormat="1" applyFont="1" applyBorder="1" applyAlignment="1">
      <alignment horizontal="center" vertical="center"/>
    </xf>
    <xf numFmtId="0" fontId="76" fillId="0" borderId="11" xfId="0" applyFont="1" applyBorder="1" applyAlignment="1">
      <alignment vertical="center"/>
    </xf>
    <xf numFmtId="0" fontId="64" fillId="0" borderId="14" xfId="0" applyFont="1" applyBorder="1" applyAlignment="1">
      <alignment horizontal="center" vertical="center"/>
    </xf>
    <xf numFmtId="171" fontId="64" fillId="0" borderId="12" xfId="45" applyFont="1" applyBorder="1" applyAlignment="1">
      <alignment horizontal="center" vertical="center"/>
    </xf>
    <xf numFmtId="2" fontId="64" fillId="0" borderId="29" xfId="0" applyNumberFormat="1" applyFont="1" applyBorder="1" applyAlignment="1">
      <alignment horizontal="center" vertical="center"/>
    </xf>
    <xf numFmtId="0" fontId="64" fillId="0" borderId="45" xfId="0" applyFont="1" applyBorder="1" applyAlignment="1">
      <alignment horizontal="center" vertical="center"/>
    </xf>
    <xf numFmtId="2" fontId="64" fillId="0" borderId="45" xfId="0" applyNumberFormat="1" applyFont="1" applyBorder="1" applyAlignment="1">
      <alignment horizontal="center" vertical="center"/>
    </xf>
    <xf numFmtId="0" fontId="17" fillId="23" borderId="61" xfId="0" applyFont="1" applyFill="1" applyBorder="1" applyAlignment="1">
      <alignment horizontal="center" vertical="center"/>
    </xf>
    <xf numFmtId="0" fontId="17" fillId="23" borderId="62" xfId="0" applyFont="1" applyFill="1" applyBorder="1" applyAlignment="1">
      <alignment horizontal="center" vertical="center"/>
    </xf>
    <xf numFmtId="0" fontId="17" fillId="23" borderId="63" xfId="0" applyFont="1" applyFill="1" applyBorder="1" applyAlignment="1">
      <alignment horizontal="center" vertical="center"/>
    </xf>
    <xf numFmtId="0" fontId="17" fillId="24" borderId="61" xfId="0" applyFont="1" applyFill="1" applyBorder="1" applyAlignment="1">
      <alignment horizontal="center" vertical="center"/>
    </xf>
    <xf numFmtId="0" fontId="17" fillId="24" borderId="62" xfId="0" applyFont="1" applyFill="1" applyBorder="1" applyAlignment="1">
      <alignment horizontal="center" vertical="center"/>
    </xf>
    <xf numFmtId="0" fontId="17" fillId="24" borderId="63" xfId="0" applyFont="1" applyFill="1" applyBorder="1" applyAlignment="1">
      <alignment horizontal="center" vertical="center"/>
    </xf>
    <xf numFmtId="0" fontId="17" fillId="25" borderId="61" xfId="0" applyFont="1" applyFill="1" applyBorder="1" applyAlignment="1">
      <alignment horizontal="center" vertical="center"/>
    </xf>
    <xf numFmtId="0" fontId="17" fillId="25" borderId="62" xfId="0" applyFont="1" applyFill="1" applyBorder="1" applyAlignment="1">
      <alignment horizontal="center" vertical="center"/>
    </xf>
    <xf numFmtId="0" fontId="17" fillId="25" borderId="63" xfId="0" applyFont="1" applyFill="1" applyBorder="1" applyAlignment="1">
      <alignment horizontal="center" vertical="center"/>
    </xf>
    <xf numFmtId="0" fontId="17" fillId="26" borderId="61" xfId="0" applyFont="1" applyFill="1" applyBorder="1" applyAlignment="1">
      <alignment horizontal="center" vertical="center"/>
    </xf>
    <xf numFmtId="0" fontId="17" fillId="26" borderId="62" xfId="0" applyFont="1" applyFill="1" applyBorder="1" applyAlignment="1">
      <alignment horizontal="center" vertical="center"/>
    </xf>
    <xf numFmtId="0" fontId="17" fillId="26" borderId="63" xfId="0" applyFont="1" applyFill="1" applyBorder="1" applyAlignment="1">
      <alignment horizontal="center" vertical="center"/>
    </xf>
    <xf numFmtId="0" fontId="17" fillId="27" borderId="61" xfId="0" applyFont="1" applyFill="1" applyBorder="1" applyAlignment="1">
      <alignment horizontal="center" vertical="center"/>
    </xf>
    <xf numFmtId="0" fontId="17" fillId="27" borderId="62" xfId="0" applyFont="1" applyFill="1" applyBorder="1" applyAlignment="1">
      <alignment horizontal="center" vertical="center"/>
    </xf>
    <xf numFmtId="0" fontId="17" fillId="27" borderId="63" xfId="0" applyFont="1" applyFill="1" applyBorder="1" applyAlignment="1">
      <alignment horizontal="center" vertical="center"/>
    </xf>
    <xf numFmtId="1" fontId="66" fillId="0" borderId="55" xfId="0" applyNumberFormat="1" applyFont="1" applyFill="1" applyBorder="1" applyAlignment="1">
      <alignment horizontal="center"/>
    </xf>
    <xf numFmtId="0" fontId="77" fillId="0" borderId="57" xfId="0" applyFont="1" applyFill="1" applyBorder="1" applyAlignment="1">
      <alignment vertical="center"/>
    </xf>
    <xf numFmtId="0" fontId="65" fillId="0" borderId="0" xfId="0" applyFont="1" applyFill="1" applyBorder="1" applyAlignment="1">
      <alignment vertical="center"/>
    </xf>
    <xf numFmtId="0" fontId="64" fillId="20" borderId="60" xfId="0" applyFont="1" applyFill="1" applyBorder="1" applyAlignment="1">
      <alignment/>
    </xf>
    <xf numFmtId="0" fontId="64" fillId="16" borderId="54" xfId="0" applyFont="1" applyFill="1" applyBorder="1" applyAlignment="1">
      <alignment horizontal="center"/>
    </xf>
    <xf numFmtId="1" fontId="64" fillId="16" borderId="54" xfId="0" applyNumberFormat="1" applyFont="1" applyFill="1" applyBorder="1" applyAlignment="1">
      <alignment horizontal="center"/>
    </xf>
    <xf numFmtId="0" fontId="64" fillId="28" borderId="54" xfId="0" applyFont="1" applyFill="1" applyBorder="1" applyAlignment="1">
      <alignment horizontal="center"/>
    </xf>
    <xf numFmtId="0" fontId="66" fillId="9" borderId="54" xfId="0" applyFont="1" applyFill="1" applyBorder="1" applyAlignment="1">
      <alignment horizontal="center"/>
    </xf>
    <xf numFmtId="0" fontId="64" fillId="20" borderId="59" xfId="0" applyFont="1" applyFill="1" applyBorder="1" applyAlignment="1">
      <alignment/>
    </xf>
    <xf numFmtId="0" fontId="4" fillId="0" borderId="0" xfId="0" applyFont="1" applyBorder="1" applyAlignment="1">
      <alignment horizontal="centerContinuous" vertical="center"/>
    </xf>
    <xf numFmtId="0" fontId="0" fillId="0" borderId="0" xfId="0" applyBorder="1" applyAlignment="1">
      <alignment horizontal="centerContinuous" vertical="center"/>
    </xf>
    <xf numFmtId="0" fontId="0" fillId="0" borderId="0" xfId="0" applyBorder="1" applyAlignment="1">
      <alignment vertical="center"/>
    </xf>
    <xf numFmtId="0" fontId="65"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69" fillId="0" borderId="0" xfId="0" applyFont="1" applyBorder="1" applyAlignment="1">
      <alignment horizontal="right" vertical="center"/>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horizontal="center" vertical="top"/>
    </xf>
    <xf numFmtId="0" fontId="6" fillId="0" borderId="0" xfId="0" applyFont="1" applyBorder="1" applyAlignment="1">
      <alignment horizontal="center" vertical="top"/>
    </xf>
    <xf numFmtId="0" fontId="65" fillId="0" borderId="0" xfId="0" applyFont="1" applyBorder="1" applyAlignment="1">
      <alignment horizontal="center"/>
    </xf>
    <xf numFmtId="0" fontId="17" fillId="0" borderId="64" xfId="0" applyFont="1" applyBorder="1" applyAlignment="1">
      <alignment horizontal="center" vertical="center"/>
    </xf>
    <xf numFmtId="0" fontId="72" fillId="0" borderId="65" xfId="0" applyFont="1" applyBorder="1" applyAlignment="1">
      <alignment horizontal="center" vertical="center"/>
    </xf>
    <xf numFmtId="0" fontId="73" fillId="0" borderId="66" xfId="0" applyFont="1" applyBorder="1" applyAlignment="1">
      <alignment horizontal="center" vertical="center"/>
    </xf>
    <xf numFmtId="0" fontId="73" fillId="0" borderId="67" xfId="0" applyFont="1" applyBorder="1" applyAlignment="1">
      <alignment horizontal="center" vertical="center"/>
    </xf>
    <xf numFmtId="0" fontId="72" fillId="0" borderId="68" xfId="0" applyFont="1" applyBorder="1" applyAlignment="1">
      <alignment horizontal="centerContinuous" vertical="center"/>
    </xf>
    <xf numFmtId="0" fontId="72" fillId="0" borderId="69" xfId="0" applyFont="1" applyBorder="1" applyAlignment="1">
      <alignment horizontal="center" vertical="center"/>
    </xf>
    <xf numFmtId="0" fontId="72" fillId="0" borderId="69" xfId="0" applyFont="1" applyBorder="1" applyAlignment="1">
      <alignment horizontal="centerContinuous" vertical="center"/>
    </xf>
    <xf numFmtId="0" fontId="16" fillId="0" borderId="69" xfId="0" applyFont="1" applyBorder="1" applyAlignment="1">
      <alignment horizontal="centerContinuous" vertical="center"/>
    </xf>
    <xf numFmtId="0" fontId="16" fillId="0" borderId="70" xfId="0" applyFont="1" applyBorder="1" applyAlignment="1">
      <alignment horizontal="center" vertical="center"/>
    </xf>
    <xf numFmtId="0" fontId="7" fillId="0" borderId="0" xfId="0" applyFont="1" applyFill="1" applyBorder="1" applyAlignment="1">
      <alignment horizontal="center" vertical="center"/>
    </xf>
    <xf numFmtId="0" fontId="78" fillId="0" borderId="0" xfId="0" applyFont="1" applyAlignment="1">
      <alignment horizontal="center"/>
    </xf>
    <xf numFmtId="0" fontId="0" fillId="9" borderId="0" xfId="0" applyFill="1" applyAlignment="1">
      <alignment/>
    </xf>
    <xf numFmtId="0" fontId="16" fillId="9" borderId="0" xfId="0" applyFont="1" applyFill="1" applyAlignment="1">
      <alignment/>
    </xf>
    <xf numFmtId="0" fontId="0" fillId="0" borderId="0" xfId="0" applyFill="1" applyAlignment="1">
      <alignment/>
    </xf>
    <xf numFmtId="0" fontId="68" fillId="0" borderId="0" xfId="0" applyFont="1" applyAlignment="1">
      <alignment/>
    </xf>
    <xf numFmtId="0" fontId="18" fillId="29" borderId="71" xfId="0" applyFont="1" applyFill="1" applyBorder="1" applyAlignment="1">
      <alignment horizontal="center"/>
    </xf>
    <xf numFmtId="0" fontId="18" fillId="30" borderId="72" xfId="0" applyFont="1" applyFill="1" applyBorder="1" applyAlignment="1">
      <alignment/>
    </xf>
    <xf numFmtId="0" fontId="18" fillId="30" borderId="73" xfId="0" applyFont="1" applyFill="1" applyBorder="1" applyAlignment="1">
      <alignment horizontal="center"/>
    </xf>
    <xf numFmtId="0" fontId="18" fillId="0" borderId="0" xfId="0" applyFont="1" applyAlignment="1">
      <alignment horizontal="right"/>
    </xf>
    <xf numFmtId="15" fontId="18" fillId="0" borderId="0" xfId="0" applyNumberFormat="1" applyFont="1" applyAlignment="1">
      <alignment horizontal="center"/>
    </xf>
    <xf numFmtId="0" fontId="16" fillId="19" borderId="74" xfId="0" applyFont="1" applyFill="1" applyBorder="1" applyAlignment="1">
      <alignment horizontal="center"/>
    </xf>
    <xf numFmtId="0" fontId="16" fillId="19" borderId="54" xfId="0" applyFont="1" applyFill="1" applyBorder="1" applyAlignment="1">
      <alignment horizontal="center"/>
    </xf>
    <xf numFmtId="0" fontId="16" fillId="19" borderId="54" xfId="0" applyFont="1" applyFill="1" applyBorder="1" applyAlignment="1">
      <alignment/>
    </xf>
    <xf numFmtId="0" fontId="16" fillId="19" borderId="75" xfId="0" applyFont="1" applyFill="1" applyBorder="1" applyAlignment="1">
      <alignment horizontal="center"/>
    </xf>
    <xf numFmtId="0" fontId="16" fillId="0" borderId="59" xfId="0" applyFont="1" applyBorder="1" applyAlignment="1">
      <alignment horizontal="center"/>
    </xf>
    <xf numFmtId="2" fontId="16" fillId="0" borderId="59" xfId="0" applyNumberFormat="1" applyFont="1" applyBorder="1" applyAlignment="1">
      <alignment horizontal="center"/>
    </xf>
    <xf numFmtId="2" fontId="16" fillId="0" borderId="76" xfId="0" applyNumberFormat="1" applyFont="1" applyBorder="1" applyAlignment="1">
      <alignment horizontal="center"/>
    </xf>
    <xf numFmtId="0" fontId="16" fillId="0" borderId="40" xfId="0" applyFont="1" applyBorder="1" applyAlignment="1">
      <alignment horizontal="center"/>
    </xf>
    <xf numFmtId="0" fontId="16" fillId="0" borderId="59" xfId="0" applyNumberFormat="1" applyFont="1" applyBorder="1" applyAlignment="1">
      <alignment horizontal="center"/>
    </xf>
    <xf numFmtId="0" fontId="16" fillId="0" borderId="56" xfId="0" applyNumberFormat="1" applyFont="1" applyBorder="1" applyAlignment="1">
      <alignment horizontal="center"/>
    </xf>
    <xf numFmtId="2" fontId="16" fillId="0" borderId="56" xfId="0" applyNumberFormat="1" applyFont="1" applyBorder="1" applyAlignment="1">
      <alignment horizontal="center"/>
    </xf>
    <xf numFmtId="2" fontId="16" fillId="0" borderId="77" xfId="0" applyNumberFormat="1" applyFont="1" applyBorder="1" applyAlignment="1">
      <alignment horizontal="center"/>
    </xf>
    <xf numFmtId="0" fontId="16" fillId="31" borderId="73" xfId="0" applyFont="1" applyFill="1" applyBorder="1" applyAlignment="1">
      <alignment/>
    </xf>
    <xf numFmtId="0" fontId="16" fillId="31" borderId="78" xfId="0" applyFont="1" applyFill="1" applyBorder="1" applyAlignment="1">
      <alignment/>
    </xf>
    <xf numFmtId="0" fontId="82" fillId="0" borderId="0" xfId="0" applyFont="1" applyAlignment="1">
      <alignment horizontal="center"/>
    </xf>
    <xf numFmtId="2" fontId="66" fillId="0" borderId="27" xfId="45" applyNumberFormat="1" applyFont="1" applyBorder="1" applyAlignment="1">
      <alignment horizontal="center" vertical="center"/>
    </xf>
    <xf numFmtId="2" fontId="66" fillId="0" borderId="13" xfId="45" applyNumberFormat="1" applyFont="1" applyBorder="1" applyAlignment="1">
      <alignment horizontal="center" vertical="center"/>
    </xf>
    <xf numFmtId="2" fontId="66" fillId="0" borderId="0" xfId="45" applyNumberFormat="1" applyFont="1" applyBorder="1" applyAlignment="1">
      <alignment horizontal="center" vertical="center"/>
    </xf>
    <xf numFmtId="0" fontId="16" fillId="0" borderId="30" xfId="0" applyFont="1" applyFill="1" applyBorder="1" applyAlignment="1">
      <alignment horizontal="center" vertical="center"/>
    </xf>
    <xf numFmtId="0" fontId="16" fillId="0" borderId="28" xfId="0" applyFont="1" applyFill="1" applyBorder="1" applyAlignment="1">
      <alignment vertical="center"/>
    </xf>
    <xf numFmtId="0" fontId="16" fillId="0" borderId="33" xfId="0" applyFont="1" applyFill="1" applyBorder="1" applyAlignment="1">
      <alignment vertical="center"/>
    </xf>
    <xf numFmtId="0" fontId="16" fillId="0" borderId="33" xfId="0" applyFont="1" applyFill="1" applyBorder="1" applyAlignment="1">
      <alignment horizontal="center" vertical="center"/>
    </xf>
    <xf numFmtId="0" fontId="16" fillId="0" borderId="29" xfId="0" applyFont="1" applyFill="1" applyBorder="1" applyAlignment="1">
      <alignment/>
    </xf>
    <xf numFmtId="0" fontId="40" fillId="0" borderId="33" xfId="0" applyFont="1" applyFill="1" applyBorder="1" applyAlignment="1">
      <alignment horizontal="center"/>
    </xf>
    <xf numFmtId="0" fontId="16" fillId="0" borderId="33" xfId="0" applyFont="1" applyFill="1" applyBorder="1" applyAlignment="1">
      <alignment horizontal="center"/>
    </xf>
    <xf numFmtId="171" fontId="17" fillId="0" borderId="29" xfId="45" applyFont="1" applyFill="1" applyBorder="1" applyAlignment="1">
      <alignment horizontal="center" vertical="center"/>
    </xf>
    <xf numFmtId="171" fontId="16" fillId="0" borderId="50" xfId="45" applyFont="1" applyBorder="1" applyAlignment="1">
      <alignment horizontal="center" vertical="center"/>
    </xf>
    <xf numFmtId="0" fontId="64" fillId="0" borderId="36" xfId="0" applyFont="1" applyBorder="1" applyAlignment="1">
      <alignment horizontal="center" vertical="center"/>
    </xf>
    <xf numFmtId="2" fontId="64" fillId="0" borderId="36" xfId="0" applyNumberFormat="1" applyFont="1" applyBorder="1" applyAlignment="1">
      <alignment horizontal="center" vertical="center"/>
    </xf>
    <xf numFmtId="0" fontId="64" fillId="0" borderId="79" xfId="0" applyFont="1" applyBorder="1" applyAlignment="1">
      <alignment/>
    </xf>
    <xf numFmtId="2" fontId="66" fillId="0" borderId="80" xfId="0" applyNumberFormat="1" applyFont="1" applyBorder="1" applyAlignment="1">
      <alignment horizontal="center"/>
    </xf>
    <xf numFmtId="0" fontId="64" fillId="0" borderId="36" xfId="0" applyFont="1" applyBorder="1" applyAlignment="1">
      <alignment/>
    </xf>
    <xf numFmtId="2" fontId="66" fillId="0" borderId="50" xfId="0" applyNumberFormat="1" applyFont="1" applyBorder="1" applyAlignment="1">
      <alignment horizontal="center"/>
    </xf>
    <xf numFmtId="0" fontId="64" fillId="0" borderId="79" xfId="0" applyFont="1" applyBorder="1" applyAlignment="1">
      <alignment horizontal="center"/>
    </xf>
    <xf numFmtId="2" fontId="64" fillId="0" borderId="79" xfId="0" applyNumberFormat="1" applyFont="1" applyBorder="1" applyAlignment="1">
      <alignment horizontal="center"/>
    </xf>
    <xf numFmtId="0" fontId="64" fillId="0" borderId="36" xfId="0" applyFont="1" applyBorder="1" applyAlignment="1">
      <alignment horizontal="center"/>
    </xf>
    <xf numFmtId="2" fontId="64" fillId="0" borderId="36" xfId="0" applyNumberFormat="1" applyFont="1" applyBorder="1" applyAlignment="1">
      <alignment horizontal="center"/>
    </xf>
    <xf numFmtId="0" fontId="64" fillId="0" borderId="0" xfId="0" applyFont="1" applyAlignment="1">
      <alignment horizontal="center"/>
    </xf>
    <xf numFmtId="2" fontId="64" fillId="0" borderId="0" xfId="0" applyNumberFormat="1" applyFont="1" applyAlignment="1">
      <alignment horizontal="center"/>
    </xf>
    <xf numFmtId="0" fontId="64" fillId="32" borderId="55" xfId="0" applyFont="1" applyFill="1" applyBorder="1" applyAlignment="1">
      <alignment/>
    </xf>
    <xf numFmtId="0" fontId="64" fillId="0" borderId="36" xfId="0" applyFont="1" applyFill="1" applyBorder="1" applyAlignment="1">
      <alignment vertical="center"/>
    </xf>
    <xf numFmtId="0" fontId="64" fillId="0" borderId="29" xfId="0" applyFont="1" applyFill="1" applyBorder="1" applyAlignment="1">
      <alignment vertical="center"/>
    </xf>
    <xf numFmtId="0" fontId="64" fillId="0" borderId="45" xfId="0" applyFont="1" applyFill="1" applyBorder="1" applyAlignment="1">
      <alignment vertical="center"/>
    </xf>
    <xf numFmtId="2" fontId="66" fillId="0" borderId="50" xfId="45" applyNumberFormat="1" applyFont="1" applyBorder="1" applyAlignment="1">
      <alignment horizontal="center" vertical="center"/>
    </xf>
    <xf numFmtId="4" fontId="64" fillId="0" borderId="28" xfId="45" applyNumberFormat="1" applyFont="1" applyBorder="1" applyAlignment="1">
      <alignment horizontal="center" vertical="center"/>
    </xf>
    <xf numFmtId="0" fontId="16" fillId="0" borderId="81" xfId="0" applyFont="1" applyBorder="1" applyAlignment="1">
      <alignment/>
    </xf>
    <xf numFmtId="0" fontId="16" fillId="0" borderId="50" xfId="0" applyFont="1" applyBorder="1" applyAlignment="1">
      <alignment/>
    </xf>
    <xf numFmtId="0" fontId="16" fillId="0" borderId="41" xfId="0" applyFont="1" applyBorder="1" applyAlignment="1">
      <alignment/>
    </xf>
    <xf numFmtId="0" fontId="16" fillId="0" borderId="42" xfId="0" applyFont="1" applyBorder="1" applyAlignment="1">
      <alignment/>
    </xf>
    <xf numFmtId="0" fontId="16" fillId="0" borderId="53" xfId="0" applyFont="1" applyBorder="1" applyAlignment="1">
      <alignment/>
    </xf>
    <xf numFmtId="0" fontId="16" fillId="0" borderId="37" xfId="0" applyFont="1" applyBorder="1" applyAlignment="1">
      <alignment/>
    </xf>
    <xf numFmtId="0" fontId="16" fillId="0" borderId="44" xfId="0" applyFont="1" applyBorder="1" applyAlignment="1">
      <alignment/>
    </xf>
    <xf numFmtId="0" fontId="16" fillId="0" borderId="43" xfId="0" applyFont="1" applyBorder="1" applyAlignment="1">
      <alignment/>
    </xf>
    <xf numFmtId="0" fontId="16" fillId="0" borderId="82" xfId="0" applyFont="1" applyBorder="1" applyAlignment="1">
      <alignment/>
    </xf>
    <xf numFmtId="0" fontId="16" fillId="0" borderId="35" xfId="0" applyFont="1" applyBorder="1" applyAlignment="1">
      <alignment horizontal="center"/>
    </xf>
    <xf numFmtId="0" fontId="16" fillId="0" borderId="44" xfId="0" applyFont="1" applyBorder="1" applyAlignment="1">
      <alignment horizontal="center"/>
    </xf>
    <xf numFmtId="0" fontId="16" fillId="0" borderId="82" xfId="0" applyFont="1" applyBorder="1" applyAlignment="1">
      <alignment horizontal="center"/>
    </xf>
    <xf numFmtId="2" fontId="17" fillId="0" borderId="36" xfId="0" applyNumberFormat="1" applyFont="1" applyBorder="1" applyAlignment="1">
      <alignment horizontal="center"/>
    </xf>
    <xf numFmtId="0" fontId="64" fillId="0" borderId="0" xfId="0" applyFont="1" applyAlignment="1">
      <alignment horizontal="centerContinuous" vertical="top"/>
    </xf>
    <xf numFmtId="0" fontId="37" fillId="0" borderId="0" xfId="0" applyFont="1" applyAlignment="1">
      <alignment horizontal="right" vertical="top"/>
    </xf>
    <xf numFmtId="2" fontId="66" fillId="0" borderId="53" xfId="45" applyNumberFormat="1" applyFont="1" applyBorder="1" applyAlignment="1">
      <alignment horizontal="center" vertical="center"/>
    </xf>
    <xf numFmtId="0" fontId="67" fillId="3" borderId="0" xfId="0" applyFont="1" applyFill="1" applyBorder="1" applyAlignment="1">
      <alignment horizontal="right" vertical="center"/>
    </xf>
    <xf numFmtId="175" fontId="67" fillId="3" borderId="0" xfId="0" applyNumberFormat="1" applyFont="1" applyFill="1" applyBorder="1" applyAlignment="1">
      <alignment horizontal="center" vertical="center"/>
    </xf>
    <xf numFmtId="0" fontId="4" fillId="0" borderId="0" xfId="0" applyFont="1" applyAlignment="1">
      <alignment horizontal="left" vertical="center"/>
    </xf>
    <xf numFmtId="0" fontId="83" fillId="0" borderId="0" xfId="0" applyFont="1" applyBorder="1" applyAlignment="1">
      <alignment vertical="center"/>
    </xf>
    <xf numFmtId="0" fontId="83" fillId="0" borderId="0" xfId="0" applyFont="1" applyAlignment="1">
      <alignment vertical="center"/>
    </xf>
    <xf numFmtId="0" fontId="83" fillId="0" borderId="0" xfId="0" applyFont="1" applyAlignment="1">
      <alignment/>
    </xf>
    <xf numFmtId="175" fontId="75" fillId="3" borderId="0" xfId="0" applyNumberFormat="1" applyFont="1" applyFill="1" applyAlignment="1">
      <alignment horizontal="center" vertical="center"/>
    </xf>
    <xf numFmtId="0" fontId="0" fillId="17" borderId="0" xfId="0" applyFill="1" applyAlignment="1">
      <alignment/>
    </xf>
    <xf numFmtId="0" fontId="16" fillId="17" borderId="0" xfId="0" applyFont="1" applyFill="1" applyAlignment="1">
      <alignment/>
    </xf>
    <xf numFmtId="0" fontId="16" fillId="0" borderId="46" xfId="0" applyFont="1" applyBorder="1" applyAlignment="1">
      <alignment horizontal="center" vertical="center"/>
    </xf>
    <xf numFmtId="0" fontId="16" fillId="0" borderId="83" xfId="0" applyFont="1" applyBorder="1" applyAlignment="1">
      <alignment vertical="center"/>
    </xf>
    <xf numFmtId="0" fontId="16" fillId="0" borderId="84" xfId="0" applyFont="1" applyBorder="1" applyAlignment="1">
      <alignment vertical="center"/>
    </xf>
    <xf numFmtId="0" fontId="16" fillId="0" borderId="84" xfId="0" applyFont="1" applyBorder="1" applyAlignment="1">
      <alignment horizontal="center" vertical="center"/>
    </xf>
    <xf numFmtId="0" fontId="16" fillId="0" borderId="45" xfId="0" applyFont="1" applyBorder="1" applyAlignment="1">
      <alignment/>
    </xf>
    <xf numFmtId="0" fontId="40" fillId="0" borderId="84" xfId="0" applyFont="1" applyBorder="1" applyAlignment="1">
      <alignment horizontal="center"/>
    </xf>
    <xf numFmtId="0" fontId="16" fillId="0" borderId="84" xfId="0" applyFont="1" applyBorder="1" applyAlignment="1">
      <alignment horizontal="center"/>
    </xf>
    <xf numFmtId="171" fontId="17" fillId="0" borderId="45" xfId="45" applyFont="1" applyBorder="1" applyAlignment="1">
      <alignment horizontal="center" vertical="center"/>
    </xf>
    <xf numFmtId="0" fontId="16" fillId="0" borderId="81" xfId="0" applyFont="1" applyBorder="1" applyAlignment="1">
      <alignment horizontal="center" vertical="center"/>
    </xf>
    <xf numFmtId="0" fontId="16" fillId="0" borderId="46" xfId="0" applyFont="1" applyBorder="1" applyAlignment="1">
      <alignment horizontal="center"/>
    </xf>
    <xf numFmtId="0" fontId="16" fillId="0" borderId="83" xfId="0" applyFont="1" applyBorder="1" applyAlignment="1">
      <alignment/>
    </xf>
    <xf numFmtId="0" fontId="16" fillId="0" borderId="84" xfId="0" applyFont="1" applyBorder="1" applyAlignment="1">
      <alignment/>
    </xf>
    <xf numFmtId="0" fontId="16" fillId="0" borderId="85" xfId="0" applyFont="1" applyBorder="1" applyAlignment="1">
      <alignment horizontal="center"/>
    </xf>
    <xf numFmtId="0" fontId="40" fillId="0" borderId="83" xfId="0" applyFont="1" applyBorder="1" applyAlignment="1">
      <alignment horizontal="center"/>
    </xf>
    <xf numFmtId="2" fontId="17" fillId="0" borderId="45" xfId="0" applyNumberFormat="1" applyFont="1" applyBorder="1" applyAlignment="1">
      <alignment horizontal="center"/>
    </xf>
    <xf numFmtId="0" fontId="16" fillId="0" borderId="19" xfId="0" applyFont="1" applyBorder="1" applyAlignment="1">
      <alignment horizontal="center"/>
    </xf>
    <xf numFmtId="0" fontId="16" fillId="0" borderId="32" xfId="0" applyFont="1" applyBorder="1" applyAlignment="1">
      <alignment/>
    </xf>
    <xf numFmtId="1" fontId="66" fillId="0" borderId="59" xfId="0" applyNumberFormat="1" applyFont="1" applyFill="1" applyBorder="1" applyAlignment="1">
      <alignment horizontal="center"/>
    </xf>
    <xf numFmtId="0" fontId="7" fillId="8" borderId="0" xfId="0" applyFont="1" applyFill="1" applyAlignment="1">
      <alignment horizontal="centerContinuous" vertical="center"/>
    </xf>
    <xf numFmtId="2" fontId="8" fillId="0" borderId="29" xfId="45" applyNumberFormat="1" applyFont="1" applyBorder="1" applyAlignment="1">
      <alignment horizontal="center" vertical="center"/>
    </xf>
    <xf numFmtId="2" fontId="8" fillId="33" borderId="86" xfId="45" applyNumberFormat="1" applyFont="1" applyFill="1" applyBorder="1" applyAlignment="1">
      <alignment horizontal="center" vertical="center"/>
    </xf>
    <xf numFmtId="2" fontId="8" fillId="33" borderId="87" xfId="45" applyNumberFormat="1" applyFont="1" applyFill="1" applyBorder="1" applyAlignment="1">
      <alignment horizontal="center" vertical="center"/>
    </xf>
    <xf numFmtId="2" fontId="8" fillId="0" borderId="88" xfId="45" applyNumberFormat="1" applyFont="1" applyBorder="1" applyAlignment="1">
      <alignment horizontal="center" vertical="center"/>
    </xf>
    <xf numFmtId="2" fontId="7" fillId="0" borderId="89" xfId="45" applyNumberFormat="1" applyFont="1" applyBorder="1" applyAlignment="1">
      <alignment horizontal="center" vertical="center"/>
    </xf>
    <xf numFmtId="2" fontId="72" fillId="0" borderId="68" xfId="0" applyNumberFormat="1" applyFont="1" applyBorder="1" applyAlignment="1">
      <alignment horizontal="centerContinuous" vertical="center"/>
    </xf>
    <xf numFmtId="2" fontId="16" fillId="0" borderId="69" xfId="0" applyNumberFormat="1" applyFont="1" applyBorder="1" applyAlignment="1">
      <alignment horizontal="centerContinuous" vertical="center"/>
    </xf>
    <xf numFmtId="2" fontId="16" fillId="0" borderId="70" xfId="0" applyNumberFormat="1" applyFont="1" applyBorder="1" applyAlignment="1">
      <alignment horizontal="center" vertical="center"/>
    </xf>
    <xf numFmtId="1" fontId="64" fillId="0" borderId="60" xfId="0" applyNumberFormat="1" applyFont="1" applyFill="1" applyBorder="1" applyAlignment="1">
      <alignment horizontal="center"/>
    </xf>
    <xf numFmtId="0" fontId="16" fillId="0" borderId="0" xfId="0" applyFont="1" applyBorder="1" applyAlignment="1">
      <alignment horizontal="center"/>
    </xf>
    <xf numFmtId="0" fontId="64" fillId="0" borderId="29" xfId="0" applyFont="1" applyBorder="1" applyAlignment="1">
      <alignment/>
    </xf>
    <xf numFmtId="0" fontId="64" fillId="0" borderId="79" xfId="0" applyFont="1" applyFill="1" applyBorder="1" applyAlignment="1">
      <alignment vertical="center"/>
    </xf>
    <xf numFmtId="0" fontId="64" fillId="0" borderId="29" xfId="0" applyFont="1" applyBorder="1" applyAlignment="1">
      <alignment horizontal="center"/>
    </xf>
    <xf numFmtId="0" fontId="64" fillId="0" borderId="79" xfId="0" applyFont="1" applyBorder="1" applyAlignment="1">
      <alignment horizontal="center" vertical="center"/>
    </xf>
    <xf numFmtId="2" fontId="64" fillId="0" borderId="29" xfId="0" applyNumberFormat="1" applyFont="1" applyBorder="1" applyAlignment="1">
      <alignment horizontal="center"/>
    </xf>
    <xf numFmtId="2" fontId="64" fillId="0" borderId="79" xfId="0" applyNumberFormat="1" applyFont="1" applyBorder="1" applyAlignment="1">
      <alignment horizontal="center" vertical="center"/>
    </xf>
    <xf numFmtId="0" fontId="32" fillId="0" borderId="0" xfId="0" applyFont="1" applyAlignment="1">
      <alignment vertical="top"/>
    </xf>
    <xf numFmtId="0" fontId="41" fillId="19" borderId="90" xfId="0" applyFont="1" applyFill="1" applyBorder="1" applyAlignment="1">
      <alignment horizontal="center" vertical="center"/>
    </xf>
    <xf numFmtId="0" fontId="17" fillId="19" borderId="91" xfId="0" applyFont="1" applyFill="1" applyBorder="1" applyAlignment="1">
      <alignment horizontal="center" vertical="center"/>
    </xf>
    <xf numFmtId="0" fontId="0" fillId="0" borderId="92" xfId="0" applyBorder="1" applyAlignment="1">
      <alignment/>
    </xf>
    <xf numFmtId="0" fontId="0" fillId="0" borderId="93" xfId="0" applyBorder="1" applyAlignment="1">
      <alignment/>
    </xf>
    <xf numFmtId="0" fontId="16" fillId="0" borderId="93" xfId="0" applyFont="1" applyBorder="1" applyAlignment="1">
      <alignment/>
    </xf>
    <xf numFmtId="0" fontId="16" fillId="0" borderId="94" xfId="0" applyFont="1" applyBorder="1" applyAlignment="1">
      <alignment/>
    </xf>
    <xf numFmtId="0" fontId="0" fillId="0" borderId="95" xfId="0" applyBorder="1" applyAlignment="1">
      <alignment/>
    </xf>
    <xf numFmtId="1" fontId="17" fillId="0" borderId="55" xfId="0" applyNumberFormat="1" applyFont="1" applyBorder="1" applyAlignment="1">
      <alignment/>
    </xf>
    <xf numFmtId="1" fontId="16" fillId="0" borderId="55" xfId="0" applyNumberFormat="1" applyFont="1" applyBorder="1" applyAlignment="1">
      <alignment/>
    </xf>
    <xf numFmtId="1" fontId="16" fillId="0" borderId="55" xfId="0" applyNumberFormat="1" applyFont="1" applyBorder="1" applyAlignment="1">
      <alignment horizontal="center"/>
    </xf>
    <xf numFmtId="1" fontId="85" fillId="0" borderId="55" xfId="0" applyNumberFormat="1" applyFont="1" applyBorder="1" applyAlignment="1">
      <alignment horizontal="center"/>
    </xf>
    <xf numFmtId="2" fontId="84" fillId="0" borderId="55" xfId="0" applyNumberFormat="1" applyFont="1" applyBorder="1" applyAlignment="1">
      <alignment horizontal="center"/>
    </xf>
    <xf numFmtId="0" fontId="16" fillId="0" borderId="96" xfId="0" applyFont="1" applyBorder="1" applyAlignment="1">
      <alignment/>
    </xf>
    <xf numFmtId="0" fontId="0" fillId="0" borderId="55" xfId="0" applyBorder="1" applyAlignment="1">
      <alignment/>
    </xf>
    <xf numFmtId="0" fontId="16" fillId="0" borderId="55" xfId="0" applyFont="1" applyBorder="1" applyAlignment="1">
      <alignment/>
    </xf>
    <xf numFmtId="0" fontId="0" fillId="0" borderId="97" xfId="0" applyBorder="1" applyAlignment="1">
      <alignment/>
    </xf>
    <xf numFmtId="0" fontId="0" fillId="0" borderId="98" xfId="0" applyBorder="1" applyAlignment="1">
      <alignment/>
    </xf>
    <xf numFmtId="0" fontId="16" fillId="0" borderId="98" xfId="0" applyFont="1" applyBorder="1" applyAlignment="1">
      <alignment/>
    </xf>
    <xf numFmtId="0" fontId="16" fillId="0" borderId="99" xfId="0" applyFont="1" applyBorder="1" applyAlignment="1">
      <alignment/>
    </xf>
    <xf numFmtId="0" fontId="16" fillId="0" borderId="95" xfId="0" applyFont="1" applyBorder="1" applyAlignment="1">
      <alignment horizontal="center"/>
    </xf>
    <xf numFmtId="1" fontId="64" fillId="0" borderId="33" xfId="0" applyNumberFormat="1" applyFont="1" applyBorder="1" applyAlignment="1">
      <alignment horizontal="center" vertical="center"/>
    </xf>
    <xf numFmtId="1" fontId="17" fillId="0" borderId="0" xfId="0" applyNumberFormat="1" applyFont="1" applyAlignment="1">
      <alignment/>
    </xf>
    <xf numFmtId="1" fontId="17" fillId="0" borderId="93" xfId="0" applyNumberFormat="1" applyFont="1" applyBorder="1" applyAlignment="1">
      <alignment/>
    </xf>
    <xf numFmtId="1" fontId="16" fillId="0" borderId="0" xfId="0" applyNumberFormat="1" applyFont="1" applyAlignment="1">
      <alignment/>
    </xf>
    <xf numFmtId="1" fontId="16" fillId="0" borderId="93" xfId="0" applyNumberFormat="1" applyFont="1" applyBorder="1" applyAlignment="1">
      <alignment/>
    </xf>
    <xf numFmtId="1" fontId="16" fillId="0" borderId="0" xfId="0" applyNumberFormat="1" applyFont="1" applyAlignment="1">
      <alignment horizontal="center"/>
    </xf>
    <xf numFmtId="1" fontId="16" fillId="0" borderId="93" xfId="0" applyNumberFormat="1" applyFont="1" applyBorder="1" applyAlignment="1">
      <alignment horizontal="center"/>
    </xf>
    <xf numFmtId="1" fontId="85" fillId="0" borderId="0" xfId="0" applyNumberFormat="1" applyFont="1" applyAlignment="1">
      <alignment horizontal="center"/>
    </xf>
    <xf numFmtId="2" fontId="84" fillId="0" borderId="0" xfId="0" applyNumberFormat="1" applyFont="1" applyAlignment="1">
      <alignment horizontal="center"/>
    </xf>
    <xf numFmtId="2" fontId="84" fillId="0" borderId="93" xfId="0" applyNumberFormat="1" applyFont="1" applyBorder="1" applyAlignment="1">
      <alignment horizontal="center"/>
    </xf>
    <xf numFmtId="0" fontId="16" fillId="0" borderId="97" xfId="0" applyFont="1" applyBorder="1" applyAlignment="1">
      <alignment horizontal="center"/>
    </xf>
    <xf numFmtId="1" fontId="17" fillId="0" borderId="98" xfId="0" applyNumberFormat="1" applyFont="1" applyBorder="1" applyAlignment="1">
      <alignment/>
    </xf>
    <xf numFmtId="1" fontId="16" fillId="0" borderId="98" xfId="0" applyNumberFormat="1" applyFont="1" applyBorder="1" applyAlignment="1">
      <alignment/>
    </xf>
    <xf numFmtId="1" fontId="16" fillId="0" borderId="98" xfId="0" applyNumberFormat="1" applyFont="1" applyBorder="1" applyAlignment="1">
      <alignment horizontal="center"/>
    </xf>
    <xf numFmtId="1" fontId="85" fillId="0" borderId="98" xfId="0" applyNumberFormat="1" applyFont="1" applyBorder="1" applyAlignment="1">
      <alignment horizontal="center"/>
    </xf>
    <xf numFmtId="2" fontId="84" fillId="0" borderId="98" xfId="0" applyNumberFormat="1" applyFont="1" applyBorder="1" applyAlignment="1">
      <alignment horizontal="center"/>
    </xf>
    <xf numFmtId="0" fontId="85" fillId="0" borderId="55" xfId="0" applyFont="1" applyBorder="1" applyAlignment="1">
      <alignment/>
    </xf>
    <xf numFmtId="0" fontId="0" fillId="0" borderId="55" xfId="0" applyBorder="1" applyAlignment="1">
      <alignment horizontal="center"/>
    </xf>
    <xf numFmtId="0" fontId="16" fillId="0" borderId="55" xfId="0" applyFont="1" applyBorder="1" applyAlignment="1">
      <alignment horizontal="center"/>
    </xf>
    <xf numFmtId="0" fontId="0" fillId="0" borderId="0" xfId="0" applyFill="1" applyAlignment="1">
      <alignment horizontal="left"/>
    </xf>
    <xf numFmtId="0" fontId="17" fillId="0" borderId="55" xfId="0" applyFont="1" applyBorder="1" applyAlignment="1">
      <alignment/>
    </xf>
    <xf numFmtId="0" fontId="0" fillId="0" borderId="0" xfId="0" applyFill="1" applyAlignment="1">
      <alignment horizontal="center"/>
    </xf>
    <xf numFmtId="2" fontId="0" fillId="0" borderId="0" xfId="0" applyNumberFormat="1" applyFill="1" applyAlignment="1">
      <alignment horizontal="center"/>
    </xf>
    <xf numFmtId="0" fontId="66" fillId="0" borderId="81" xfId="0" applyFont="1" applyBorder="1" applyAlignment="1">
      <alignment horizontal="center" vertical="center"/>
    </xf>
    <xf numFmtId="0" fontId="17" fillId="21" borderId="36" xfId="0" applyFont="1" applyFill="1" applyBorder="1" applyAlignment="1">
      <alignment vertical="center"/>
    </xf>
    <xf numFmtId="2" fontId="16" fillId="0" borderId="35" xfId="45" applyNumberFormat="1" applyFont="1" applyBorder="1" applyAlignment="1">
      <alignment horizontal="center" vertical="center"/>
    </xf>
    <xf numFmtId="0" fontId="17" fillId="0" borderId="36" xfId="0" applyFont="1" applyFill="1" applyBorder="1" applyAlignment="1">
      <alignment vertical="center"/>
    </xf>
    <xf numFmtId="0" fontId="71" fillId="0" borderId="100" xfId="0" applyFont="1" applyBorder="1" applyAlignment="1">
      <alignment/>
    </xf>
    <xf numFmtId="0" fontId="74" fillId="0" borderId="33" xfId="0" applyFont="1" applyBorder="1" applyAlignment="1">
      <alignment/>
    </xf>
    <xf numFmtId="0" fontId="71" fillId="0" borderId="101" xfId="0" applyFont="1" applyBorder="1" applyAlignment="1">
      <alignment/>
    </xf>
    <xf numFmtId="0" fontId="74" fillId="0" borderId="34" xfId="0" applyFont="1" applyBorder="1" applyAlignment="1">
      <alignment/>
    </xf>
    <xf numFmtId="0" fontId="71" fillId="0" borderId="102" xfId="0" applyFont="1" applyBorder="1" applyAlignment="1">
      <alignment/>
    </xf>
    <xf numFmtId="0" fontId="74" fillId="0" borderId="0" xfId="0" applyFont="1" applyBorder="1" applyAlignment="1">
      <alignment/>
    </xf>
    <xf numFmtId="2" fontId="74" fillId="0" borderId="33" xfId="0" applyNumberFormat="1" applyFont="1" applyBorder="1" applyAlignment="1">
      <alignment/>
    </xf>
    <xf numFmtId="2" fontId="74" fillId="0" borderId="34" xfId="0" applyNumberFormat="1" applyFont="1" applyBorder="1" applyAlignment="1">
      <alignment/>
    </xf>
    <xf numFmtId="2" fontId="71" fillId="0" borderId="102" xfId="0" applyNumberFormat="1" applyFont="1" applyBorder="1" applyAlignment="1">
      <alignment/>
    </xf>
    <xf numFmtId="2" fontId="74" fillId="0" borderId="0" xfId="0" applyNumberFormat="1" applyFont="1" applyBorder="1" applyAlignment="1">
      <alignment/>
    </xf>
    <xf numFmtId="0" fontId="71" fillId="0" borderId="100" xfId="0" applyFont="1" applyBorder="1" applyAlignment="1">
      <alignment vertical="center"/>
    </xf>
    <xf numFmtId="0" fontId="74" fillId="0" borderId="33" xfId="0" applyFont="1" applyBorder="1" applyAlignment="1">
      <alignment vertical="center"/>
    </xf>
    <xf numFmtId="0" fontId="71" fillId="0" borderId="101" xfId="0" applyFont="1" applyFill="1" applyBorder="1" applyAlignment="1">
      <alignment/>
    </xf>
    <xf numFmtId="0" fontId="74" fillId="0" borderId="34" xfId="0" applyFont="1" applyFill="1" applyBorder="1" applyAlignment="1">
      <alignment/>
    </xf>
    <xf numFmtId="0" fontId="74" fillId="0" borderId="33" xfId="0" applyFont="1" applyBorder="1" applyAlignment="1">
      <alignment horizontal="center" vertical="center"/>
    </xf>
    <xf numFmtId="0" fontId="71" fillId="0" borderId="102" xfId="0" applyFont="1" applyBorder="1" applyAlignment="1">
      <alignment vertical="center"/>
    </xf>
    <xf numFmtId="0" fontId="74" fillId="0" borderId="0" xfId="0" applyFont="1" applyBorder="1" applyAlignment="1">
      <alignment horizontal="center" vertical="center"/>
    </xf>
    <xf numFmtId="0" fontId="74" fillId="0" borderId="33" xfId="0" applyFont="1" applyBorder="1" applyAlignment="1">
      <alignment horizontal="left" vertical="center"/>
    </xf>
    <xf numFmtId="0" fontId="65" fillId="0" borderId="33" xfId="0" applyFont="1" applyBorder="1" applyAlignment="1">
      <alignment horizontal="center" vertical="center"/>
    </xf>
    <xf numFmtId="0" fontId="65" fillId="0" borderId="32" xfId="0" applyFont="1" applyBorder="1" applyAlignment="1">
      <alignment horizontal="center" vertical="center"/>
    </xf>
    <xf numFmtId="0" fontId="65" fillId="0" borderId="32" xfId="0" applyFont="1" applyBorder="1" applyAlignment="1">
      <alignment horizontal="center"/>
    </xf>
    <xf numFmtId="0" fontId="65" fillId="0" borderId="37" xfId="0" applyFont="1" applyBorder="1" applyAlignment="1">
      <alignment horizontal="center"/>
    </xf>
    <xf numFmtId="1" fontId="65" fillId="0" borderId="32" xfId="0" applyNumberFormat="1" applyFont="1" applyBorder="1" applyAlignment="1">
      <alignment horizontal="center"/>
    </xf>
    <xf numFmtId="1" fontId="65" fillId="0" borderId="37" xfId="0" applyNumberFormat="1" applyFont="1" applyBorder="1" applyAlignment="1">
      <alignment horizontal="center"/>
    </xf>
    <xf numFmtId="0" fontId="65" fillId="0" borderId="37" xfId="0" applyFont="1" applyFill="1" applyBorder="1" applyAlignment="1">
      <alignment horizontal="center"/>
    </xf>
    <xf numFmtId="2" fontId="0" fillId="0" borderId="0" xfId="0" applyNumberFormat="1" applyAlignment="1">
      <alignment horizontal="centerContinuous" vertical="top"/>
    </xf>
    <xf numFmtId="2" fontId="66" fillId="0" borderId="27" xfId="45" applyNumberFormat="1" applyFont="1" applyFill="1" applyBorder="1" applyAlignment="1">
      <alignment horizontal="center" vertical="center"/>
    </xf>
    <xf numFmtId="2" fontId="64" fillId="0" borderId="0" xfId="0" applyNumberFormat="1" applyFont="1" applyAlignment="1">
      <alignment/>
    </xf>
    <xf numFmtId="2" fontId="58" fillId="0" borderId="0" xfId="0" applyNumberFormat="1" applyFont="1" applyAlignment="1">
      <alignment/>
    </xf>
    <xf numFmtId="2" fontId="0" fillId="0" borderId="0" xfId="0" applyNumberFormat="1" applyAlignment="1">
      <alignment horizontal="centerContinuous" vertical="center"/>
    </xf>
    <xf numFmtId="2" fontId="17" fillId="0" borderId="25" xfId="0" applyNumberFormat="1" applyFont="1" applyBorder="1" applyAlignment="1">
      <alignment horizontal="center" vertical="center"/>
    </xf>
    <xf numFmtId="2" fontId="64" fillId="0" borderId="13" xfId="45" applyNumberFormat="1" applyFont="1" applyBorder="1" applyAlignment="1">
      <alignment horizontal="center" vertical="center"/>
    </xf>
    <xf numFmtId="2" fontId="12" fillId="0" borderId="0" xfId="45" applyNumberFormat="1" applyFont="1" applyBorder="1" applyAlignment="1">
      <alignment horizontal="center" vertical="center"/>
    </xf>
    <xf numFmtId="2" fontId="8" fillId="0" borderId="0" xfId="0" applyNumberFormat="1" applyFont="1" applyAlignment="1">
      <alignment/>
    </xf>
    <xf numFmtId="2" fontId="12" fillId="0" borderId="13" xfId="45" applyNumberFormat="1" applyFont="1" applyBorder="1" applyAlignment="1">
      <alignment horizontal="center" vertical="center"/>
    </xf>
    <xf numFmtId="2" fontId="66" fillId="0" borderId="19" xfId="45" applyNumberFormat="1" applyFont="1" applyBorder="1" applyAlignment="1">
      <alignment horizontal="center" vertical="center"/>
    </xf>
    <xf numFmtId="2" fontId="66" fillId="0" borderId="80" xfId="45" applyNumberFormat="1" applyFont="1" applyBorder="1" applyAlignment="1">
      <alignment horizontal="center" vertical="center"/>
    </xf>
    <xf numFmtId="2" fontId="12" fillId="0" borderId="53" xfId="45" applyNumberFormat="1" applyFont="1" applyBorder="1" applyAlignment="1">
      <alignment horizontal="center" vertical="center"/>
    </xf>
    <xf numFmtId="0" fontId="0" fillId="0" borderId="0" xfId="0" applyNumberFormat="1" applyAlignment="1">
      <alignment horizontal="center"/>
    </xf>
    <xf numFmtId="0" fontId="0" fillId="0" borderId="0" xfId="0" applyNumberFormat="1" applyAlignment="1">
      <alignment horizontal="center" vertical="top"/>
    </xf>
    <xf numFmtId="0" fontId="65" fillId="0" borderId="103" xfId="50" applyFont="1" applyBorder="1" applyAlignment="1" applyProtection="1">
      <alignment vertical="center"/>
      <protection locked="0"/>
    </xf>
    <xf numFmtId="177" fontId="65" fillId="0" borderId="104" xfId="50" applyNumberFormat="1" applyFont="1" applyBorder="1" applyAlignment="1" applyProtection="1">
      <alignment horizontal="center" vertical="center"/>
      <protection locked="0"/>
    </xf>
    <xf numFmtId="0" fontId="65" fillId="0" borderId="105" xfId="50" applyFont="1" applyBorder="1" applyAlignment="1" applyProtection="1">
      <alignment vertical="center"/>
      <protection locked="0"/>
    </xf>
    <xf numFmtId="177" fontId="65" fillId="0" borderId="106" xfId="50" applyNumberFormat="1" applyFont="1" applyBorder="1" applyAlignment="1" applyProtection="1">
      <alignment horizontal="center" vertical="center"/>
      <protection locked="0"/>
    </xf>
    <xf numFmtId="0" fontId="65" fillId="0" borderId="107" xfId="50" applyFont="1" applyBorder="1" applyAlignment="1" applyProtection="1">
      <alignment vertical="center"/>
      <protection locked="0"/>
    </xf>
    <xf numFmtId="177" fontId="65" fillId="0" borderId="108" xfId="50" applyNumberFormat="1" applyFont="1" applyBorder="1" applyAlignment="1" applyProtection="1">
      <alignment horizontal="center" vertical="center"/>
      <protection locked="0"/>
    </xf>
    <xf numFmtId="0" fontId="77" fillId="0" borderId="109" xfId="50" applyFont="1" applyBorder="1" applyAlignment="1" applyProtection="1">
      <alignment vertical="center"/>
      <protection locked="0"/>
    </xf>
    <xf numFmtId="0" fontId="78" fillId="0" borderId="0" xfId="0" applyFont="1" applyAlignment="1">
      <alignment/>
    </xf>
    <xf numFmtId="2" fontId="78" fillId="0" borderId="0" xfId="0" applyNumberFormat="1" applyFont="1" applyBorder="1" applyAlignment="1">
      <alignment horizontal="center"/>
    </xf>
    <xf numFmtId="0" fontId="16" fillId="0" borderId="48" xfId="0" applyFont="1" applyBorder="1" applyAlignment="1">
      <alignment/>
    </xf>
    <xf numFmtId="0" fontId="16" fillId="0" borderId="49" xfId="0" applyFont="1" applyBorder="1" applyAlignment="1">
      <alignment/>
    </xf>
    <xf numFmtId="0" fontId="16" fillId="0" borderId="37" xfId="0" applyFont="1" applyFill="1" applyBorder="1" applyAlignment="1">
      <alignment horizontal="center" vertical="center"/>
    </xf>
    <xf numFmtId="0" fontId="16" fillId="0" borderId="47" xfId="0" applyFont="1" applyBorder="1" applyAlignment="1">
      <alignment/>
    </xf>
    <xf numFmtId="0" fontId="16" fillId="0" borderId="36" xfId="0" applyFont="1" applyFill="1" applyBorder="1" applyAlignment="1">
      <alignment horizontal="left" vertical="center"/>
    </xf>
    <xf numFmtId="0" fontId="16" fillId="0" borderId="36" xfId="0" applyFont="1" applyBorder="1" applyAlignment="1">
      <alignment horizontal="left"/>
    </xf>
    <xf numFmtId="0" fontId="40" fillId="0" borderId="35" xfId="0" applyFont="1" applyFill="1" applyBorder="1" applyAlignment="1">
      <alignment horizontal="center" vertical="center"/>
    </xf>
    <xf numFmtId="2" fontId="17" fillId="0" borderId="36" xfId="0" applyNumberFormat="1" applyFont="1" applyFill="1" applyBorder="1" applyAlignment="1">
      <alignment horizontal="center" vertical="center"/>
    </xf>
    <xf numFmtId="0" fontId="16" fillId="0" borderId="50" xfId="0" applyFont="1" applyFill="1" applyBorder="1" applyAlignment="1">
      <alignment horizontal="center" vertical="center"/>
    </xf>
    <xf numFmtId="0" fontId="17" fillId="0" borderId="29" xfId="0" applyFont="1" applyBorder="1" applyAlignment="1">
      <alignment horizontal="center"/>
    </xf>
    <xf numFmtId="1" fontId="66" fillId="0" borderId="60" xfId="0" applyNumberFormat="1" applyFont="1" applyFill="1" applyBorder="1" applyAlignment="1">
      <alignment horizontal="center"/>
    </xf>
    <xf numFmtId="0" fontId="65" fillId="0" borderId="110" xfId="0" applyFont="1" applyBorder="1" applyAlignment="1" applyProtection="1">
      <alignment vertical="center"/>
      <protection locked="0"/>
    </xf>
    <xf numFmtId="0" fontId="65" fillId="0" borderId="111" xfId="0" applyFont="1" applyBorder="1" applyAlignment="1" applyProtection="1">
      <alignment vertical="center"/>
      <protection locked="0"/>
    </xf>
    <xf numFmtId="177" fontId="65" fillId="0" borderId="111" xfId="0" applyNumberFormat="1" applyFont="1" applyBorder="1" applyAlignment="1" applyProtection="1">
      <alignment horizontal="center" vertical="center"/>
      <protection locked="0"/>
    </xf>
    <xf numFmtId="0" fontId="65" fillId="0" borderId="112" xfId="0" applyFont="1" applyBorder="1" applyAlignment="1" applyProtection="1">
      <alignment vertical="center"/>
      <protection locked="0"/>
    </xf>
    <xf numFmtId="0" fontId="65" fillId="0" borderId="113" xfId="0" applyFont="1" applyBorder="1" applyAlignment="1" applyProtection="1">
      <alignment vertical="center"/>
      <protection locked="0"/>
    </xf>
    <xf numFmtId="177" fontId="65" fillId="0" borderId="113" xfId="0" applyNumberFormat="1" applyFont="1" applyBorder="1" applyAlignment="1" applyProtection="1">
      <alignment horizontal="center" vertical="center"/>
      <protection locked="0"/>
    </xf>
    <xf numFmtId="0" fontId="65" fillId="0" borderId="114" xfId="0" applyFont="1" applyBorder="1" applyAlignment="1" applyProtection="1">
      <alignment vertical="center"/>
      <protection locked="0"/>
    </xf>
    <xf numFmtId="0" fontId="65" fillId="0" borderId="115" xfId="0" applyFont="1" applyBorder="1" applyAlignment="1" applyProtection="1">
      <alignment vertical="center"/>
      <protection locked="0"/>
    </xf>
    <xf numFmtId="0" fontId="65" fillId="0" borderId="116" xfId="0" applyFont="1" applyBorder="1" applyAlignment="1" applyProtection="1">
      <alignment vertical="center"/>
      <protection locked="0"/>
    </xf>
    <xf numFmtId="0" fontId="65" fillId="0" borderId="117" xfId="0" applyFont="1" applyBorder="1" applyAlignment="1" applyProtection="1">
      <alignment vertical="center"/>
      <protection locked="0"/>
    </xf>
    <xf numFmtId="0" fontId="65" fillId="0" borderId="118" xfId="0" applyFont="1" applyBorder="1" applyAlignment="1" applyProtection="1">
      <alignment vertical="center"/>
      <protection locked="0"/>
    </xf>
    <xf numFmtId="0" fontId="65" fillId="0" borderId="119" xfId="0" applyFont="1" applyBorder="1" applyAlignment="1" applyProtection="1">
      <alignment vertical="center"/>
      <protection locked="0"/>
    </xf>
    <xf numFmtId="177" fontId="65" fillId="0" borderId="120" xfId="0" applyNumberFormat="1" applyFont="1" applyBorder="1" applyAlignment="1" applyProtection="1">
      <alignment horizontal="center" vertical="center"/>
      <protection locked="0"/>
    </xf>
    <xf numFmtId="177" fontId="65" fillId="0" borderId="119" xfId="0" applyNumberFormat="1" applyFont="1" applyBorder="1" applyAlignment="1" applyProtection="1">
      <alignment horizontal="center" vertical="center"/>
      <protection locked="0"/>
    </xf>
    <xf numFmtId="0" fontId="65" fillId="0" borderId="121" xfId="0" applyFont="1" applyBorder="1" applyAlignment="1" applyProtection="1">
      <alignment vertical="center"/>
      <protection locked="0"/>
    </xf>
    <xf numFmtId="0" fontId="65" fillId="0" borderId="122" xfId="0" applyFont="1" applyBorder="1" applyAlignment="1" applyProtection="1">
      <alignment vertical="center"/>
      <protection locked="0"/>
    </xf>
    <xf numFmtId="177" fontId="65" fillId="0" borderId="123" xfId="0" applyNumberFormat="1" applyFont="1" applyBorder="1" applyAlignment="1" applyProtection="1">
      <alignment horizontal="center" vertical="center"/>
      <protection locked="0"/>
    </xf>
    <xf numFmtId="0" fontId="65" fillId="0" borderId="124" xfId="0" applyFont="1" applyBorder="1" applyAlignment="1" applyProtection="1">
      <alignment vertical="center"/>
      <protection locked="0"/>
    </xf>
    <xf numFmtId="0" fontId="65" fillId="0" borderId="125" xfId="0" applyFont="1" applyBorder="1" applyAlignment="1" applyProtection="1">
      <alignment vertical="center"/>
      <protection locked="0"/>
    </xf>
    <xf numFmtId="177" fontId="65" fillId="0" borderId="125" xfId="0" applyNumberFormat="1" applyFont="1" applyBorder="1" applyAlignment="1" applyProtection="1">
      <alignment horizontal="center" vertical="center"/>
      <protection locked="0"/>
    </xf>
    <xf numFmtId="0" fontId="65" fillId="0" borderId="126" xfId="0" applyFont="1" applyBorder="1" applyAlignment="1" applyProtection="1">
      <alignment vertical="center"/>
      <protection locked="0"/>
    </xf>
    <xf numFmtId="0" fontId="65" fillId="0" borderId="127" xfId="0" applyFont="1" applyBorder="1" applyAlignment="1" applyProtection="1">
      <alignment vertical="center"/>
      <protection locked="0"/>
    </xf>
    <xf numFmtId="177" fontId="65" fillId="0" borderId="127" xfId="0" applyNumberFormat="1" applyFont="1" applyBorder="1" applyAlignment="1" applyProtection="1">
      <alignment horizontal="center" vertical="center"/>
      <protection locked="0"/>
    </xf>
    <xf numFmtId="0" fontId="65" fillId="0" borderId="74" xfId="0" applyFont="1" applyBorder="1" applyAlignment="1" applyProtection="1">
      <alignment vertical="center"/>
      <protection locked="0"/>
    </xf>
    <xf numFmtId="0" fontId="65" fillId="0" borderId="128" xfId="0" applyFont="1" applyBorder="1" applyAlignment="1" applyProtection="1">
      <alignment vertical="center"/>
      <protection locked="0"/>
    </xf>
    <xf numFmtId="0" fontId="65" fillId="0" borderId="129" xfId="0" applyFont="1" applyBorder="1" applyAlignment="1" applyProtection="1">
      <alignment vertical="center"/>
      <protection locked="0"/>
    </xf>
    <xf numFmtId="0" fontId="65" fillId="0" borderId="130" xfId="0" applyFont="1" applyBorder="1" applyAlignment="1" applyProtection="1">
      <alignment vertical="center"/>
      <protection locked="0"/>
    </xf>
    <xf numFmtId="0" fontId="65" fillId="0" borderId="72" xfId="0" applyFont="1" applyBorder="1" applyAlignment="1" applyProtection="1">
      <alignment vertical="center"/>
      <protection locked="0"/>
    </xf>
    <xf numFmtId="0" fontId="65" fillId="0" borderId="131" xfId="0" applyFont="1" applyBorder="1" applyAlignment="1" applyProtection="1">
      <alignment vertical="center"/>
      <protection locked="0"/>
    </xf>
    <xf numFmtId="177" fontId="65" fillId="0" borderId="132" xfId="0" applyNumberFormat="1" applyFont="1" applyBorder="1" applyAlignment="1" applyProtection="1">
      <alignment horizontal="center" vertical="center"/>
      <protection locked="0"/>
    </xf>
    <xf numFmtId="177" fontId="65" fillId="0" borderId="131" xfId="0" applyNumberFormat="1" applyFont="1" applyBorder="1" applyAlignment="1" applyProtection="1">
      <alignment horizontal="center" vertical="center"/>
      <protection locked="0"/>
    </xf>
    <xf numFmtId="2" fontId="74" fillId="0" borderId="100" xfId="0" applyNumberFormat="1" applyFont="1" applyBorder="1" applyAlignment="1" quotePrefix="1">
      <alignment/>
    </xf>
    <xf numFmtId="2" fontId="74" fillId="0" borderId="101" xfId="0" applyNumberFormat="1" applyFont="1" applyBorder="1" applyAlignment="1">
      <alignment/>
    </xf>
    <xf numFmtId="0" fontId="74" fillId="0" borderId="100" xfId="0" applyFont="1" applyBorder="1" applyAlignment="1">
      <alignment/>
    </xf>
    <xf numFmtId="0" fontId="74" fillId="0" borderId="101" xfId="0" applyFont="1" applyBorder="1" applyAlignment="1">
      <alignment/>
    </xf>
    <xf numFmtId="0" fontId="74" fillId="0" borderId="102" xfId="0" applyFont="1" applyBorder="1" applyAlignment="1">
      <alignment/>
    </xf>
    <xf numFmtId="0" fontId="65" fillId="0" borderId="133" xfId="50" applyFont="1" applyBorder="1" applyAlignment="1" applyProtection="1">
      <alignment vertical="center"/>
      <protection locked="0"/>
    </xf>
    <xf numFmtId="0" fontId="65" fillId="0" borderId="134" xfId="50" applyFont="1" applyBorder="1" applyAlignment="1" applyProtection="1">
      <alignment vertical="center"/>
      <protection locked="0"/>
    </xf>
    <xf numFmtId="0" fontId="74" fillId="0" borderId="100" xfId="0" applyFont="1" applyBorder="1" applyAlignment="1">
      <alignment vertical="center"/>
    </xf>
    <xf numFmtId="0" fontId="65" fillId="0" borderId="109" xfId="50" applyFont="1" applyBorder="1" applyAlignment="1" applyProtection="1">
      <alignment vertical="center"/>
      <protection locked="0"/>
    </xf>
    <xf numFmtId="2" fontId="74" fillId="0" borderId="100" xfId="0" applyNumberFormat="1" applyFont="1" applyBorder="1" applyAlignment="1">
      <alignment/>
    </xf>
    <xf numFmtId="0" fontId="106" fillId="6" borderId="135" xfId="0" applyFont="1" applyFill="1" applyBorder="1" applyAlignment="1">
      <alignment horizontal="left" vertical="center"/>
    </xf>
    <xf numFmtId="0" fontId="106" fillId="6" borderId="125" xfId="0" applyFont="1" applyFill="1" applyBorder="1" applyAlignment="1">
      <alignment horizontal="center" vertical="center"/>
    </xf>
    <xf numFmtId="0" fontId="106" fillId="6" borderId="136" xfId="0" applyFont="1" applyFill="1" applyBorder="1" applyAlignment="1">
      <alignment horizontal="center" vertical="center"/>
    </xf>
    <xf numFmtId="14" fontId="78" fillId="0" borderId="0" xfId="0" applyNumberFormat="1" applyFont="1" applyAlignment="1">
      <alignment vertical="center"/>
    </xf>
    <xf numFmtId="0" fontId="107" fillId="34" borderId="71" xfId="0" applyFont="1" applyFill="1" applyBorder="1" applyAlignment="1">
      <alignment vertical="center"/>
    </xf>
    <xf numFmtId="0" fontId="105" fillId="34" borderId="137" xfId="0" applyFont="1" applyFill="1" applyBorder="1" applyAlignment="1">
      <alignment vertical="center"/>
    </xf>
    <xf numFmtId="0" fontId="105" fillId="34" borderId="138" xfId="0" applyFont="1" applyFill="1" applyBorder="1" applyAlignment="1">
      <alignment vertical="center"/>
    </xf>
    <xf numFmtId="0" fontId="78" fillId="0" borderId="0" xfId="0" applyFont="1" applyAlignment="1">
      <alignment vertical="center"/>
    </xf>
    <xf numFmtId="0" fontId="106" fillId="6" borderId="139" xfId="0" applyFont="1" applyFill="1" applyBorder="1" applyAlignment="1">
      <alignment horizontal="center"/>
    </xf>
    <xf numFmtId="0" fontId="106" fillId="6" borderId="131" xfId="0" applyFont="1" applyFill="1" applyBorder="1" applyAlignment="1">
      <alignment horizontal="center"/>
    </xf>
    <xf numFmtId="0" fontId="106" fillId="6" borderId="140" xfId="0" applyFont="1" applyFill="1" applyBorder="1" applyAlignment="1">
      <alignment horizontal="center"/>
    </xf>
    <xf numFmtId="0" fontId="105" fillId="0" borderId="54" xfId="0" applyFont="1" applyBorder="1" applyAlignment="1">
      <alignment/>
    </xf>
    <xf numFmtId="0" fontId="105" fillId="0" borderId="54" xfId="0" applyFont="1" applyBorder="1" applyAlignment="1">
      <alignment horizontal="center"/>
    </xf>
    <xf numFmtId="0" fontId="105" fillId="0" borderId="54" xfId="0" applyFont="1" applyFill="1" applyBorder="1" applyAlignment="1">
      <alignment horizontal="center"/>
    </xf>
    <xf numFmtId="0" fontId="106" fillId="6" borderId="136" xfId="0" applyFont="1" applyFill="1" applyBorder="1" applyAlignment="1">
      <alignment horizontal="center"/>
    </xf>
    <xf numFmtId="0" fontId="106" fillId="6" borderId="141" xfId="0" applyFont="1" applyFill="1" applyBorder="1" applyAlignment="1">
      <alignment horizontal="center"/>
    </xf>
    <xf numFmtId="0" fontId="105" fillId="6" borderId="54" xfId="0" applyFont="1" applyFill="1" applyBorder="1" applyAlignment="1">
      <alignment horizontal="right"/>
    </xf>
    <xf numFmtId="2" fontId="78" fillId="6" borderId="54" xfId="0" applyNumberFormat="1" applyFont="1" applyFill="1" applyBorder="1" applyAlignment="1">
      <alignment/>
    </xf>
    <xf numFmtId="0" fontId="106" fillId="6" borderId="75" xfId="0" applyFont="1" applyFill="1" applyBorder="1" applyAlignment="1">
      <alignment horizontal="center"/>
    </xf>
    <xf numFmtId="0" fontId="106" fillId="6" borderId="142" xfId="0" applyFont="1" applyFill="1" applyBorder="1" applyAlignment="1">
      <alignment horizontal="center"/>
    </xf>
    <xf numFmtId="1" fontId="108" fillId="6" borderId="74" xfId="0" applyNumberFormat="1" applyFont="1" applyFill="1" applyBorder="1" applyAlignment="1">
      <alignment horizontal="left"/>
    </xf>
    <xf numFmtId="4" fontId="115" fillId="0" borderId="143" xfId="0" applyNumberFormat="1" applyFont="1" applyBorder="1" applyAlignment="1">
      <alignment horizontal="center" vertical="center"/>
    </xf>
    <xf numFmtId="4" fontId="109" fillId="0" borderId="143" xfId="0" applyNumberFormat="1" applyFont="1" applyBorder="1" applyAlignment="1">
      <alignment/>
    </xf>
    <xf numFmtId="2" fontId="108" fillId="6" borderId="142" xfId="0" applyNumberFormat="1" applyFont="1" applyFill="1" applyBorder="1" applyAlignment="1">
      <alignment horizontal="center"/>
    </xf>
    <xf numFmtId="0" fontId="105" fillId="6" borderId="54" xfId="0" applyFont="1" applyFill="1" applyBorder="1" applyAlignment="1">
      <alignment horizontal="right" vertical="center"/>
    </xf>
    <xf numFmtId="2" fontId="78" fillId="6" borderId="54" xfId="0" applyNumberFormat="1" applyFont="1" applyFill="1" applyBorder="1" applyAlignment="1">
      <alignment vertical="center"/>
    </xf>
    <xf numFmtId="2" fontId="111" fillId="6" borderId="75" xfId="0" applyNumberFormat="1" applyFont="1" applyFill="1" applyBorder="1" applyAlignment="1">
      <alignment horizontal="center" vertical="center"/>
    </xf>
    <xf numFmtId="2" fontId="110" fillId="6" borderId="142" xfId="0" applyNumberFormat="1" applyFont="1" applyFill="1" applyBorder="1" applyAlignment="1">
      <alignment horizontal="center"/>
    </xf>
    <xf numFmtId="2" fontId="108" fillId="6" borderId="78" xfId="0" applyNumberFormat="1" applyFont="1" applyFill="1" applyBorder="1" applyAlignment="1">
      <alignment horizontal="center"/>
    </xf>
    <xf numFmtId="2" fontId="108" fillId="6" borderId="144" xfId="0" applyNumberFormat="1" applyFont="1" applyFill="1" applyBorder="1" applyAlignment="1">
      <alignment horizontal="center"/>
    </xf>
    <xf numFmtId="2" fontId="105" fillId="0" borderId="0" xfId="0" applyNumberFormat="1" applyFont="1" applyFill="1" applyBorder="1" applyAlignment="1">
      <alignment horizontal="center" vertical="center"/>
    </xf>
    <xf numFmtId="0" fontId="105" fillId="0" borderId="0" xfId="0" applyFont="1" applyBorder="1" applyAlignment="1">
      <alignment horizontal="right"/>
    </xf>
    <xf numFmtId="0" fontId="78" fillId="0" borderId="0" xfId="0" applyFont="1" applyBorder="1" applyAlignment="1">
      <alignment/>
    </xf>
    <xf numFmtId="2" fontId="78" fillId="0" borderId="0" xfId="0" applyNumberFormat="1" applyFont="1" applyBorder="1" applyAlignment="1">
      <alignment/>
    </xf>
    <xf numFmtId="0" fontId="79" fillId="0" borderId="0" xfId="0" applyFont="1" applyAlignment="1">
      <alignment/>
    </xf>
    <xf numFmtId="0" fontId="113" fillId="0" borderId="0" xfId="0" applyFont="1" applyAlignment="1">
      <alignment horizontal="center"/>
    </xf>
    <xf numFmtId="0" fontId="17" fillId="6" borderId="54" xfId="0" applyFont="1" applyFill="1" applyBorder="1" applyAlignment="1">
      <alignment/>
    </xf>
    <xf numFmtId="0" fontId="17" fillId="6" borderId="54" xfId="0" applyFont="1" applyFill="1" applyBorder="1" applyAlignment="1">
      <alignment horizontal="center"/>
    </xf>
    <xf numFmtId="0" fontId="17" fillId="0" borderId="54" xfId="0" applyFont="1" applyBorder="1" applyAlignment="1">
      <alignment horizontal="right"/>
    </xf>
    <xf numFmtId="171" fontId="0" fillId="0" borderId="54" xfId="45" applyFont="1" applyBorder="1" applyAlignment="1">
      <alignment horizontal="center"/>
    </xf>
    <xf numFmtId="171" fontId="17" fillId="0" borderId="54" xfId="45" applyFont="1" applyBorder="1" applyAlignment="1">
      <alignment horizontal="center"/>
    </xf>
    <xf numFmtId="171" fontId="16" fillId="0" borderId="54" xfId="45" applyFont="1" applyBorder="1" applyAlignment="1">
      <alignment horizontal="center"/>
    </xf>
    <xf numFmtId="0" fontId="65" fillId="0" borderId="145" xfId="0" applyFont="1" applyBorder="1" applyAlignment="1" applyProtection="1">
      <alignment vertical="center"/>
      <protection locked="0"/>
    </xf>
    <xf numFmtId="0" fontId="65" fillId="0" borderId="146" xfId="0" applyFont="1" applyBorder="1" applyAlignment="1" applyProtection="1">
      <alignment vertical="center"/>
      <protection locked="0"/>
    </xf>
    <xf numFmtId="0" fontId="106" fillId="6" borderId="131" xfId="0" applyFont="1" applyFill="1" applyBorder="1" applyAlignment="1">
      <alignment horizontal="left"/>
    </xf>
    <xf numFmtId="0" fontId="65" fillId="0" borderId="147" xfId="0" applyFont="1" applyBorder="1" applyAlignment="1" applyProtection="1">
      <alignment vertical="center"/>
      <protection locked="0"/>
    </xf>
    <xf numFmtId="0" fontId="65" fillId="0" borderId="0" xfId="0" applyFont="1" applyBorder="1" applyAlignment="1" applyProtection="1">
      <alignment vertical="center"/>
      <protection locked="0"/>
    </xf>
    <xf numFmtId="0" fontId="49" fillId="0" borderId="0" xfId="0" applyFont="1" applyAlignment="1">
      <alignment horizontal="center" vertical="center"/>
    </xf>
    <xf numFmtId="0" fontId="51" fillId="0" borderId="0" xfId="0" applyFont="1" applyAlignment="1">
      <alignment horizontal="center" vertical="center"/>
    </xf>
    <xf numFmtId="0" fontId="7" fillId="0" borderId="0" xfId="0" applyFont="1" applyAlignment="1">
      <alignment horizontal="center" vertical="center"/>
    </xf>
    <xf numFmtId="0" fontId="60" fillId="0" borderId="0" xfId="0" applyFont="1" applyAlignment="1">
      <alignment horizontal="center" vertical="center"/>
    </xf>
    <xf numFmtId="0" fontId="59" fillId="0" borderId="0" xfId="0" applyFont="1" applyAlignment="1">
      <alignment horizontal="center" vertical="top"/>
    </xf>
    <xf numFmtId="0" fontId="48" fillId="0" borderId="0" xfId="0" applyFont="1" applyAlignment="1">
      <alignment horizontal="center" vertical="top"/>
    </xf>
    <xf numFmtId="0" fontId="19" fillId="19" borderId="148" xfId="0" applyFont="1" applyFill="1" applyBorder="1" applyAlignment="1">
      <alignment horizontal="center" vertical="center"/>
    </xf>
    <xf numFmtId="0" fontId="19" fillId="19" borderId="149" xfId="0" applyFont="1" applyFill="1" applyBorder="1" applyAlignment="1">
      <alignment horizontal="center" vertical="center"/>
    </xf>
    <xf numFmtId="0" fontId="19" fillId="19" borderId="91" xfId="0" applyFont="1" applyFill="1" applyBorder="1" applyAlignment="1">
      <alignment horizontal="center" vertical="center"/>
    </xf>
    <xf numFmtId="0" fontId="16" fillId="0" borderId="147" xfId="0" applyFont="1" applyBorder="1" applyAlignment="1">
      <alignment horizontal="center" vertical="center"/>
    </xf>
    <xf numFmtId="0" fontId="16" fillId="0" borderId="126"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129" xfId="0" applyFont="1" applyBorder="1" applyAlignment="1">
      <alignment horizontal="center" vertical="center"/>
    </xf>
    <xf numFmtId="0" fontId="16" fillId="0" borderId="38" xfId="0" applyFont="1" applyBorder="1" applyAlignment="1">
      <alignment horizontal="center" vertical="center"/>
    </xf>
    <xf numFmtId="0" fontId="16" fillId="0" borderId="38" xfId="0" applyNumberFormat="1" applyFont="1" applyBorder="1" applyAlignment="1">
      <alignment horizontal="center" vertical="center"/>
    </xf>
    <xf numFmtId="0" fontId="16" fillId="0" borderId="40" xfId="0" applyNumberFormat="1" applyFont="1" applyBorder="1" applyAlignment="1">
      <alignment horizontal="center" vertical="center"/>
    </xf>
    <xf numFmtId="0" fontId="80" fillId="20" borderId="0" xfId="0" applyFont="1" applyFill="1" applyBorder="1" applyAlignment="1">
      <alignment horizontal="center"/>
    </xf>
    <xf numFmtId="0" fontId="81" fillId="0" borderId="0" xfId="0" applyFont="1" applyAlignment="1">
      <alignment horizontal="center"/>
    </xf>
    <xf numFmtId="0" fontId="16" fillId="20" borderId="150" xfId="0" applyFont="1" applyFill="1" applyBorder="1" applyAlignment="1">
      <alignment horizontal="center"/>
    </xf>
    <xf numFmtId="0" fontId="16" fillId="20" borderId="151" xfId="0" applyFont="1" applyFill="1" applyBorder="1" applyAlignment="1">
      <alignment horizontal="center"/>
    </xf>
    <xf numFmtId="0" fontId="16" fillId="20" borderId="125" xfId="0" applyFont="1" applyFill="1" applyBorder="1" applyAlignment="1">
      <alignment horizontal="center"/>
    </xf>
    <xf numFmtId="0" fontId="16" fillId="20" borderId="136" xfId="0" applyFont="1" applyFill="1" applyBorder="1" applyAlignment="1">
      <alignment horizontal="center"/>
    </xf>
    <xf numFmtId="0" fontId="63" fillId="9" borderId="152" xfId="0" applyFont="1" applyFill="1" applyBorder="1" applyAlignment="1">
      <alignment horizontal="center"/>
    </xf>
    <xf numFmtId="0" fontId="63" fillId="9" borderId="128" xfId="0" applyFont="1" applyFill="1" applyBorder="1" applyAlignment="1">
      <alignment horizontal="center"/>
    </xf>
    <xf numFmtId="0" fontId="79" fillId="29" borderId="0" xfId="0" applyFont="1" applyFill="1" applyAlignment="1">
      <alignment horizont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top"/>
    </xf>
    <xf numFmtId="0" fontId="6" fillId="0" borderId="0" xfId="0" applyFont="1" applyBorder="1" applyAlignment="1">
      <alignment horizontal="left" vertical="top"/>
    </xf>
    <xf numFmtId="0" fontId="6" fillId="0" borderId="0" xfId="0" applyFont="1" applyBorder="1" applyAlignment="1">
      <alignment vertical="center"/>
    </xf>
    <xf numFmtId="0" fontId="104" fillId="0" borderId="71" xfId="0" applyFont="1" applyBorder="1" applyAlignment="1">
      <alignment horizontal="center"/>
    </xf>
    <xf numFmtId="0" fontId="104" fillId="0" borderId="137" xfId="0" applyFont="1" applyBorder="1" applyAlignment="1">
      <alignment horizontal="center"/>
    </xf>
    <xf numFmtId="0" fontId="104" fillId="0" borderId="138" xfId="0" applyFont="1" applyBorder="1" applyAlignment="1">
      <alignment horizontal="center"/>
    </xf>
    <xf numFmtId="0" fontId="116" fillId="0" borderId="18" xfId="0" applyFont="1" applyBorder="1" applyAlignment="1">
      <alignment horizontal="center"/>
    </xf>
    <xf numFmtId="0" fontId="116" fillId="0" borderId="17" xfId="0" applyFont="1" applyBorder="1" applyAlignment="1">
      <alignment horizontal="center"/>
    </xf>
    <xf numFmtId="0" fontId="116" fillId="0" borderId="143" xfId="0" applyFont="1" applyBorder="1" applyAlignment="1">
      <alignment horizontal="center"/>
    </xf>
    <xf numFmtId="0" fontId="105" fillId="0" borderId="0" xfId="0" applyFont="1" applyAlignment="1">
      <alignment horizontal="left" wrapText="1"/>
    </xf>
    <xf numFmtId="0" fontId="105" fillId="0" borderId="0" xfId="0" applyFont="1" applyAlignment="1">
      <alignment horizontal="left"/>
    </xf>
    <xf numFmtId="0" fontId="106" fillId="6" borderId="153" xfId="0" applyFont="1" applyFill="1" applyBorder="1" applyAlignment="1">
      <alignment horizontal="center" vertical="center"/>
    </xf>
    <xf numFmtId="0" fontId="106" fillId="6" borderId="126" xfId="0" applyFont="1" applyFill="1" applyBorder="1" applyAlignment="1">
      <alignment horizontal="center" vertical="center"/>
    </xf>
    <xf numFmtId="0" fontId="106" fillId="6" borderId="154" xfId="0" applyFont="1" applyFill="1" applyBorder="1" applyAlignment="1">
      <alignment horizontal="center" vertical="center"/>
    </xf>
    <xf numFmtId="0" fontId="106" fillId="6" borderId="40" xfId="0" applyFont="1" applyFill="1" applyBorder="1" applyAlignment="1">
      <alignment horizontal="center" vertical="center"/>
    </xf>
    <xf numFmtId="0" fontId="106" fillId="6" borderId="155" xfId="0" applyFont="1" applyFill="1" applyBorder="1" applyAlignment="1">
      <alignment horizontal="center" vertical="center"/>
    </xf>
    <xf numFmtId="0" fontId="106" fillId="6" borderId="156" xfId="0" applyFont="1" applyFill="1" applyBorder="1" applyAlignment="1">
      <alignment horizontal="center" vertical="center"/>
    </xf>
    <xf numFmtId="0" fontId="110" fillId="6" borderId="157" xfId="0" applyFont="1" applyFill="1" applyBorder="1" applyAlignment="1">
      <alignment horizontal="center"/>
    </xf>
    <xf numFmtId="0" fontId="110" fillId="6" borderId="128" xfId="0" applyFont="1" applyFill="1" applyBorder="1" applyAlignment="1">
      <alignment horizontal="center"/>
    </xf>
    <xf numFmtId="0" fontId="110" fillId="6" borderId="158" xfId="0" applyFont="1" applyFill="1" applyBorder="1" applyAlignment="1">
      <alignment horizontal="center"/>
    </xf>
    <xf numFmtId="0" fontId="108" fillId="6" borderId="139" xfId="0" applyFont="1" applyFill="1" applyBorder="1" applyAlignment="1">
      <alignment horizontal="center"/>
    </xf>
    <xf numFmtId="0" fontId="108" fillId="6" borderId="131" xfId="0" applyFont="1" applyFill="1" applyBorder="1" applyAlignment="1">
      <alignment horizontal="center"/>
    </xf>
    <xf numFmtId="0" fontId="108" fillId="6" borderId="140" xfId="0" applyFont="1" applyFill="1" applyBorder="1" applyAlignment="1">
      <alignment horizontal="center"/>
    </xf>
    <xf numFmtId="0" fontId="77" fillId="0" borderId="0" xfId="0" applyFont="1" applyFill="1" applyBorder="1" applyAlignment="1">
      <alignment horizontal="center" vertical="center"/>
    </xf>
    <xf numFmtId="0" fontId="112" fillId="35" borderId="159" xfId="0" applyFont="1" applyFill="1" applyBorder="1" applyAlignment="1">
      <alignment horizontal="center"/>
    </xf>
    <xf numFmtId="0" fontId="112" fillId="35" borderId="160" xfId="0" applyFont="1" applyFill="1" applyBorder="1" applyAlignment="1">
      <alignment horizontal="center"/>
    </xf>
    <xf numFmtId="0" fontId="112" fillId="35" borderId="161" xfId="0" applyFont="1" applyFill="1" applyBorder="1" applyAlignment="1">
      <alignment horizontal="center"/>
    </xf>
    <xf numFmtId="0" fontId="66" fillId="36" borderId="30" xfId="0" applyFont="1" applyFill="1" applyBorder="1" applyAlignment="1">
      <alignment horizontal="center" vertical="center"/>
    </xf>
    <xf numFmtId="0" fontId="66" fillId="37" borderId="30" xfId="0" applyFont="1" applyFill="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Equipes"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DF"/>
      <rgbColor rgb="00CCFFFF"/>
      <rgbColor rgb="00660066"/>
      <rgbColor rgb="00FF8080"/>
      <rgbColor rgb="000066CC"/>
      <rgbColor rgb="00FFFFF2"/>
      <rgbColor rgb="00000080"/>
      <rgbColor rgb="00FF00FF"/>
      <rgbColor rgb="00FFFF00"/>
      <rgbColor rgb="0000FFFF"/>
      <rgbColor rgb="00800080"/>
      <rgbColor rgb="00800000"/>
      <rgbColor rgb="00008080"/>
      <rgbColor rgb="000000FF"/>
      <rgbColor rgb="0000CCFF"/>
      <rgbColor rgb="00F2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ecaillier\Documents\AURORE\Gymnastique\Concours\Poussines%20Hiver%202019\Engagement%20Poussines%20ACIGNE%20(%202%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AP EQUIP"/>
      <sheetName val="Promo Honneur"/>
      <sheetName val="Palm Promo Honneur"/>
      <sheetName val="Honneur"/>
      <sheetName val="Palm Honneur"/>
      <sheetName val="débutante"/>
      <sheetName val="Palm Depart"/>
      <sheetName val="Pro Exc"/>
      <sheetName val="Palm Promo Excellence"/>
      <sheetName val="Exc"/>
      <sheetName val="Palm Excelle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02"/>
  <sheetViews>
    <sheetView showZeros="0" tabSelected="1" zoomScalePageLayoutView="0" workbookViewId="0" topLeftCell="A1">
      <selection activeCell="F66" sqref="F66"/>
    </sheetView>
  </sheetViews>
  <sheetFormatPr defaultColWidth="11.421875" defaultRowHeight="12.75"/>
  <cols>
    <col min="1" max="1" width="7.7109375" style="0" customWidth="1"/>
    <col min="2" max="2" width="33.7109375" style="0" customWidth="1"/>
    <col min="3" max="5" width="8.7109375" style="0" customWidth="1"/>
    <col min="6" max="6" width="8.8515625" style="0" customWidth="1"/>
    <col min="7" max="7" width="8.7109375" style="0" customWidth="1"/>
    <col min="8" max="8" width="11.7109375" style="0" customWidth="1"/>
  </cols>
  <sheetData>
    <row r="1" spans="1:8" ht="19.5" customHeight="1">
      <c r="A1" s="382" t="s">
        <v>20</v>
      </c>
      <c r="B1" s="2"/>
      <c r="C1" s="2"/>
      <c r="D1" s="2"/>
      <c r="E1" s="2"/>
      <c r="F1" s="2"/>
      <c r="G1" s="2"/>
      <c r="H1" s="2"/>
    </row>
    <row r="3" spans="2:5" ht="21" customHeight="1">
      <c r="B3" s="107" t="s">
        <v>39</v>
      </c>
      <c r="C3" s="165" t="s">
        <v>80</v>
      </c>
      <c r="D3" s="113"/>
      <c r="E3" s="113"/>
    </row>
    <row r="4" spans="2:8" ht="21" customHeight="1" thickBot="1">
      <c r="B4" s="11"/>
      <c r="C4" s="12"/>
      <c r="D4" s="12"/>
      <c r="E4" s="12"/>
      <c r="F4" s="12"/>
      <c r="G4" s="353">
        <f>CltGénéral!AU2</f>
        <v>17</v>
      </c>
      <c r="H4" s="352" t="s">
        <v>99</v>
      </c>
    </row>
    <row r="5" spans="1:8" ht="18" customHeight="1" thickBot="1" thickTop="1">
      <c r="A5" s="238" t="s">
        <v>26</v>
      </c>
      <c r="B5" s="239" t="s">
        <v>1</v>
      </c>
      <c r="C5" s="239" t="s">
        <v>4</v>
      </c>
      <c r="D5" s="239" t="s">
        <v>8</v>
      </c>
      <c r="E5" s="239" t="s">
        <v>28</v>
      </c>
      <c r="F5" s="239" t="s">
        <v>10</v>
      </c>
      <c r="G5" s="239" t="s">
        <v>11</v>
      </c>
      <c r="H5" s="240" t="s">
        <v>29</v>
      </c>
    </row>
    <row r="6" spans="1:8" ht="16.5">
      <c r="A6" s="652">
        <v>1</v>
      </c>
      <c r="B6" s="214" t="s">
        <v>115</v>
      </c>
      <c r="C6" s="215">
        <v>1</v>
      </c>
      <c r="D6" s="338">
        <v>75.25</v>
      </c>
      <c r="E6" s="338">
        <v>68</v>
      </c>
      <c r="F6" s="338">
        <v>68.1</v>
      </c>
      <c r="G6" s="338">
        <v>77.1</v>
      </c>
      <c r="H6" s="309">
        <v>288.45</v>
      </c>
    </row>
    <row r="7" spans="1:8" ht="16.5">
      <c r="A7" s="652">
        <v>2</v>
      </c>
      <c r="B7" s="214" t="s">
        <v>16</v>
      </c>
      <c r="C7" s="215">
        <v>1</v>
      </c>
      <c r="D7" s="338">
        <v>74.89999999999999</v>
      </c>
      <c r="E7" s="338">
        <v>64.7</v>
      </c>
      <c r="F7" s="338">
        <v>69.10000000000001</v>
      </c>
      <c r="G7" s="338">
        <v>76.65</v>
      </c>
      <c r="H7" s="309">
        <v>285.35</v>
      </c>
    </row>
    <row r="8" spans="1:8" ht="16.5">
      <c r="A8" s="213">
        <f>IF(ISBLANK(B8),"",A7+1)</f>
        <v>3</v>
      </c>
      <c r="B8" s="214" t="s">
        <v>13</v>
      </c>
      <c r="C8" s="215">
        <v>1</v>
      </c>
      <c r="D8" s="338">
        <v>75.35</v>
      </c>
      <c r="E8" s="338">
        <v>62</v>
      </c>
      <c r="F8" s="338">
        <v>69.8</v>
      </c>
      <c r="G8" s="338">
        <v>73.4</v>
      </c>
      <c r="H8" s="309">
        <v>280.54999999999995</v>
      </c>
    </row>
    <row r="9" spans="1:8" ht="13.5" thickBot="1">
      <c r="A9" s="13"/>
      <c r="B9" s="14"/>
      <c r="C9" s="15"/>
      <c r="D9" s="16"/>
      <c r="E9" s="16"/>
      <c r="F9" s="16"/>
      <c r="G9" s="16"/>
      <c r="H9" s="17"/>
    </row>
    <row r="10" ht="21" customHeight="1" thickTop="1"/>
    <row r="11" ht="21" customHeight="1"/>
    <row r="12" spans="2:5" ht="21" customHeight="1">
      <c r="B12" s="108" t="s">
        <v>40</v>
      </c>
      <c r="C12" s="163" t="s">
        <v>88</v>
      </c>
      <c r="D12" s="112"/>
      <c r="E12" s="112"/>
    </row>
    <row r="13" spans="2:8" ht="21" customHeight="1" thickBot="1">
      <c r="B13" s="11"/>
      <c r="C13" s="12"/>
      <c r="D13" s="12"/>
      <c r="E13" s="12"/>
      <c r="F13" s="12"/>
      <c r="G13" s="353">
        <f>CltGénéral!AK2</f>
        <v>29</v>
      </c>
      <c r="H13" s="352" t="s">
        <v>99</v>
      </c>
    </row>
    <row r="14" spans="1:8" ht="18" customHeight="1" thickBot="1" thickTop="1">
      <c r="A14" s="241" t="s">
        <v>26</v>
      </c>
      <c r="B14" s="242" t="s">
        <v>1</v>
      </c>
      <c r="C14" s="242" t="s">
        <v>4</v>
      </c>
      <c r="D14" s="242" t="s">
        <v>8</v>
      </c>
      <c r="E14" s="242" t="s">
        <v>28</v>
      </c>
      <c r="F14" s="242" t="s">
        <v>10</v>
      </c>
      <c r="G14" s="242" t="s">
        <v>11</v>
      </c>
      <c r="H14" s="243" t="s">
        <v>29</v>
      </c>
    </row>
    <row r="15" spans="1:8" ht="16.5">
      <c r="A15" s="652">
        <v>1</v>
      </c>
      <c r="B15" s="214" t="s">
        <v>15</v>
      </c>
      <c r="C15" s="215">
        <v>1</v>
      </c>
      <c r="D15" s="338">
        <v>69.4</v>
      </c>
      <c r="E15" s="338">
        <v>64.05</v>
      </c>
      <c r="F15" s="338">
        <v>68</v>
      </c>
      <c r="G15" s="338">
        <v>71.65</v>
      </c>
      <c r="H15" s="309">
        <v>273.1</v>
      </c>
    </row>
    <row r="16" spans="1:8" ht="16.5">
      <c r="A16" s="652">
        <v>2</v>
      </c>
      <c r="B16" s="214" t="s">
        <v>18</v>
      </c>
      <c r="C16" s="215">
        <v>1</v>
      </c>
      <c r="D16" s="338">
        <v>67.6</v>
      </c>
      <c r="E16" s="338">
        <v>64.19999999999999</v>
      </c>
      <c r="F16" s="338">
        <v>68</v>
      </c>
      <c r="G16" s="338">
        <v>71.4</v>
      </c>
      <c r="H16" s="309">
        <v>271.2</v>
      </c>
    </row>
    <row r="17" spans="1:8" ht="16.5">
      <c r="A17" s="652">
        <v>3</v>
      </c>
      <c r="B17" s="214" t="s">
        <v>16</v>
      </c>
      <c r="C17" s="215">
        <v>1</v>
      </c>
      <c r="D17" s="338">
        <v>68.8</v>
      </c>
      <c r="E17" s="338">
        <v>63.650000000000006</v>
      </c>
      <c r="F17" s="338">
        <v>66.7</v>
      </c>
      <c r="G17" s="338">
        <v>71.35</v>
      </c>
      <c r="H17" s="309">
        <v>270.5</v>
      </c>
    </row>
    <row r="18" spans="1:8" ht="16.5">
      <c r="A18" s="653">
        <v>4</v>
      </c>
      <c r="B18" s="214" t="s">
        <v>13</v>
      </c>
      <c r="C18" s="215">
        <v>1</v>
      </c>
      <c r="D18" s="338">
        <v>67.95</v>
      </c>
      <c r="E18" s="338">
        <v>63.7</v>
      </c>
      <c r="F18" s="338">
        <v>66</v>
      </c>
      <c r="G18" s="338">
        <v>71.8</v>
      </c>
      <c r="H18" s="309">
        <v>269.45</v>
      </c>
    </row>
    <row r="19" spans="1:8" ht="16.5">
      <c r="A19" s="213">
        <v>5</v>
      </c>
      <c r="B19" s="214" t="s">
        <v>116</v>
      </c>
      <c r="C19" s="215">
        <v>1</v>
      </c>
      <c r="D19" s="338">
        <v>68.9</v>
      </c>
      <c r="E19" s="338">
        <v>58.6</v>
      </c>
      <c r="F19" s="338">
        <v>66.9</v>
      </c>
      <c r="G19" s="338">
        <v>71.1</v>
      </c>
      <c r="H19" s="309">
        <v>265.5</v>
      </c>
    </row>
    <row r="20" spans="1:8" ht="16.5">
      <c r="A20" s="213">
        <v>6</v>
      </c>
      <c r="B20" s="214"/>
      <c r="C20" s="215"/>
      <c r="D20" s="338"/>
      <c r="E20" s="338"/>
      <c r="F20" s="338"/>
      <c r="G20" s="338"/>
      <c r="H20" s="309"/>
    </row>
    <row r="21" spans="1:8" ht="16.5" customHeight="1">
      <c r="A21" s="213"/>
      <c r="B21" s="214"/>
      <c r="C21" s="215"/>
      <c r="D21" s="338"/>
      <c r="E21" s="338"/>
      <c r="F21" s="338"/>
      <c r="G21" s="338"/>
      <c r="H21" s="309"/>
    </row>
    <row r="22" spans="1:8" ht="16.5" customHeight="1">
      <c r="A22" s="213"/>
      <c r="B22" s="214"/>
      <c r="C22" s="215"/>
      <c r="D22" s="338"/>
      <c r="E22" s="338"/>
      <c r="F22" s="338"/>
      <c r="G22" s="338"/>
      <c r="H22" s="309"/>
    </row>
    <row r="23" spans="1:8" ht="16.5" customHeight="1">
      <c r="A23" s="213">
        <f>IF(ISBLANK(B23),"",A19+1)</f>
      </c>
      <c r="B23" s="214"/>
      <c r="C23" s="215"/>
      <c r="D23" s="216"/>
      <c r="E23" s="216"/>
      <c r="F23" s="216"/>
      <c r="G23" s="216"/>
      <c r="H23" s="309">
        <f>SUM(D23:G23)</f>
        <v>0</v>
      </c>
    </row>
    <row r="24" spans="1:8" ht="18" customHeight="1" thickBot="1">
      <c r="A24" s="13"/>
      <c r="B24" s="14"/>
      <c r="C24" s="15"/>
      <c r="D24" s="16"/>
      <c r="E24" s="16"/>
      <c r="F24" s="16"/>
      <c r="G24" s="16"/>
      <c r="H24" s="17"/>
    </row>
    <row r="25" spans="2:8" ht="15.75" thickTop="1">
      <c r="B25" s="24"/>
      <c r="C25" s="24"/>
      <c r="D25" s="24"/>
      <c r="E25" s="24"/>
      <c r="F25" s="24"/>
      <c r="G25" s="24"/>
      <c r="H25" s="24"/>
    </row>
    <row r="26" spans="2:8" ht="15">
      <c r="B26" s="24"/>
      <c r="C26" s="24"/>
      <c r="D26" s="24"/>
      <c r="E26" s="24"/>
      <c r="F26" s="24"/>
      <c r="G26" s="25"/>
      <c r="H26" s="24"/>
    </row>
    <row r="27" spans="2:5" ht="16.5" customHeight="1">
      <c r="B27" s="107" t="s">
        <v>41</v>
      </c>
      <c r="C27" s="166" t="s">
        <v>82</v>
      </c>
      <c r="D27" s="111"/>
      <c r="E27" s="111"/>
    </row>
    <row r="28" spans="2:8" ht="16.5" customHeight="1" thickBot="1">
      <c r="B28" s="11"/>
      <c r="C28" s="4"/>
      <c r="D28" s="12"/>
      <c r="E28" s="12"/>
      <c r="F28" s="12"/>
      <c r="G28" s="353">
        <f>CltGénéral!AA2</f>
        <v>69</v>
      </c>
      <c r="H28" s="352" t="s">
        <v>99</v>
      </c>
    </row>
    <row r="29" spans="1:8" ht="16.5" customHeight="1" thickBot="1" thickTop="1">
      <c r="A29" s="244" t="s">
        <v>26</v>
      </c>
      <c r="B29" s="245" t="s">
        <v>1</v>
      </c>
      <c r="C29" s="245" t="s">
        <v>27</v>
      </c>
      <c r="D29" s="245" t="s">
        <v>8</v>
      </c>
      <c r="E29" s="245" t="s">
        <v>28</v>
      </c>
      <c r="F29" s="245" t="s">
        <v>10</v>
      </c>
      <c r="G29" s="245" t="s">
        <v>11</v>
      </c>
      <c r="H29" s="246" t="s">
        <v>29</v>
      </c>
    </row>
    <row r="30" spans="1:8" ht="16.5" customHeight="1">
      <c r="A30" s="652">
        <v>1</v>
      </c>
      <c r="B30" s="229" t="s">
        <v>15</v>
      </c>
      <c r="C30" s="420">
        <v>1</v>
      </c>
      <c r="D30" s="231">
        <v>64.55</v>
      </c>
      <c r="E30" s="231">
        <v>59.349999999999994</v>
      </c>
      <c r="F30" s="231">
        <v>60.7</v>
      </c>
      <c r="G30" s="231">
        <v>64.8</v>
      </c>
      <c r="H30" s="309">
        <v>249.39999999999998</v>
      </c>
    </row>
    <row r="31" spans="1:8" ht="16.5" customHeight="1">
      <c r="A31" s="652">
        <v>2</v>
      </c>
      <c r="B31" s="229" t="s">
        <v>116</v>
      </c>
      <c r="C31" s="420">
        <v>1</v>
      </c>
      <c r="D31" s="231">
        <v>63</v>
      </c>
      <c r="E31" s="231">
        <v>59.55</v>
      </c>
      <c r="F31" s="231">
        <v>60</v>
      </c>
      <c r="G31" s="231">
        <v>64.4</v>
      </c>
      <c r="H31" s="309">
        <v>246.95000000000002</v>
      </c>
    </row>
    <row r="32" spans="1:8" ht="16.5" customHeight="1">
      <c r="A32" s="652">
        <v>3</v>
      </c>
      <c r="B32" s="229" t="s">
        <v>115</v>
      </c>
      <c r="C32" s="420">
        <v>1</v>
      </c>
      <c r="D32" s="231">
        <v>64.10000000000001</v>
      </c>
      <c r="E32" s="231">
        <v>59</v>
      </c>
      <c r="F32" s="231">
        <v>59.900000000000006</v>
      </c>
      <c r="G32" s="231">
        <v>63.150000000000006</v>
      </c>
      <c r="H32" s="309">
        <v>246.15</v>
      </c>
    </row>
    <row r="33" spans="1:8" ht="16.5" customHeight="1">
      <c r="A33" s="652">
        <v>4</v>
      </c>
      <c r="B33" s="229" t="s">
        <v>13</v>
      </c>
      <c r="C33" s="420">
        <v>1</v>
      </c>
      <c r="D33" s="231">
        <v>63.400000000000006</v>
      </c>
      <c r="E33" s="231">
        <v>58.5</v>
      </c>
      <c r="F33" s="231">
        <v>59.5</v>
      </c>
      <c r="G33" s="231">
        <v>64.10000000000001</v>
      </c>
      <c r="H33" s="309">
        <v>245.5</v>
      </c>
    </row>
    <row r="34" spans="1:8" ht="16.5" customHeight="1">
      <c r="A34" s="653">
        <v>5</v>
      </c>
      <c r="B34" s="229" t="s">
        <v>16</v>
      </c>
      <c r="C34" s="420">
        <v>1</v>
      </c>
      <c r="D34" s="231">
        <v>63.6</v>
      </c>
      <c r="E34" s="231">
        <v>58</v>
      </c>
      <c r="F34" s="231">
        <v>58</v>
      </c>
      <c r="G34" s="231">
        <v>64.55</v>
      </c>
      <c r="H34" s="309">
        <v>244.14999999999998</v>
      </c>
    </row>
    <row r="35" spans="1:8" ht="16.5" customHeight="1">
      <c r="A35" s="653">
        <v>6</v>
      </c>
      <c r="B35" s="229" t="s">
        <v>18</v>
      </c>
      <c r="C35" s="420">
        <v>1</v>
      </c>
      <c r="D35" s="231">
        <v>63</v>
      </c>
      <c r="E35" s="231">
        <v>57.099999999999994</v>
      </c>
      <c r="F35" s="231">
        <v>59.099999999999994</v>
      </c>
      <c r="G35" s="231">
        <v>64.7</v>
      </c>
      <c r="H35" s="309">
        <v>243.89999999999998</v>
      </c>
    </row>
    <row r="36" spans="1:8" ht="16.5" customHeight="1">
      <c r="A36" s="213">
        <v>7</v>
      </c>
      <c r="B36" s="229" t="s">
        <v>15</v>
      </c>
      <c r="C36" s="420">
        <v>2</v>
      </c>
      <c r="D36" s="231">
        <v>63.4</v>
      </c>
      <c r="E36" s="231">
        <v>57.2</v>
      </c>
      <c r="F36" s="231">
        <v>58.3</v>
      </c>
      <c r="G36" s="231">
        <v>63.7</v>
      </c>
      <c r="H36" s="309">
        <v>242.59999999999997</v>
      </c>
    </row>
    <row r="37" spans="1:8" ht="16.5" customHeight="1">
      <c r="A37" s="213">
        <v>8</v>
      </c>
      <c r="B37" s="229" t="s">
        <v>115</v>
      </c>
      <c r="C37" s="420">
        <v>2</v>
      </c>
      <c r="D37" s="231">
        <v>63.8</v>
      </c>
      <c r="E37" s="231">
        <v>58.5</v>
      </c>
      <c r="F37" s="231">
        <v>56.7</v>
      </c>
      <c r="G37" s="231">
        <v>62</v>
      </c>
      <c r="H37" s="309">
        <v>241</v>
      </c>
    </row>
    <row r="38" spans="1:8" ht="16.5" customHeight="1">
      <c r="A38" s="213">
        <v>9</v>
      </c>
      <c r="B38" s="229" t="s">
        <v>115</v>
      </c>
      <c r="C38" s="420">
        <v>3</v>
      </c>
      <c r="D38" s="231">
        <v>61.099999999999994</v>
      </c>
      <c r="E38" s="231">
        <v>57.15</v>
      </c>
      <c r="F38" s="231">
        <v>57.8</v>
      </c>
      <c r="G38" s="231">
        <v>61.7</v>
      </c>
      <c r="H38" s="309">
        <v>237.75</v>
      </c>
    </row>
    <row r="39" spans="1:8" ht="16.5" customHeight="1">
      <c r="A39" s="213">
        <f aca="true" t="shared" si="0" ref="A39:A49">IF(ISBLANK(B39),"",A38+1)</f>
        <v>10</v>
      </c>
      <c r="B39" s="229" t="s">
        <v>13</v>
      </c>
      <c r="C39" s="420">
        <v>2</v>
      </c>
      <c r="D39" s="231">
        <v>61.1</v>
      </c>
      <c r="E39" s="231">
        <v>57.25</v>
      </c>
      <c r="F39" s="231">
        <v>56.3</v>
      </c>
      <c r="G39" s="231">
        <v>63.099999999999994</v>
      </c>
      <c r="H39" s="309">
        <v>237.74999999999997</v>
      </c>
    </row>
    <row r="40" spans="1:8" ht="16.5" customHeight="1">
      <c r="A40" s="213">
        <f t="shared" si="0"/>
        <v>11</v>
      </c>
      <c r="B40" s="229" t="s">
        <v>18</v>
      </c>
      <c r="C40" s="420">
        <v>2</v>
      </c>
      <c r="D40" s="231">
        <v>61.15</v>
      </c>
      <c r="E40" s="231">
        <v>55.35</v>
      </c>
      <c r="F40" s="231">
        <v>56.599999999999994</v>
      </c>
      <c r="G40" s="231">
        <v>62.85000000000001</v>
      </c>
      <c r="H40" s="309">
        <v>235.95</v>
      </c>
    </row>
    <row r="41" spans="1:8" ht="16.5" customHeight="1">
      <c r="A41" s="213">
        <f t="shared" si="0"/>
        <v>12</v>
      </c>
      <c r="B41" s="229" t="s">
        <v>13</v>
      </c>
      <c r="C41" s="420">
        <v>3</v>
      </c>
      <c r="D41" s="231">
        <v>60.650000000000006</v>
      </c>
      <c r="E41" s="231">
        <v>56.25</v>
      </c>
      <c r="F41" s="231">
        <v>55</v>
      </c>
      <c r="G41" s="231">
        <v>62.25</v>
      </c>
      <c r="H41" s="309">
        <v>234.15</v>
      </c>
    </row>
    <row r="42" spans="1:8" ht="16.5" customHeight="1">
      <c r="A42" s="213">
        <f t="shared" si="0"/>
      </c>
      <c r="B42" s="229"/>
      <c r="C42" s="420"/>
      <c r="D42" s="231"/>
      <c r="E42" s="231"/>
      <c r="F42" s="231"/>
      <c r="G42" s="231"/>
      <c r="H42" s="217"/>
    </row>
    <row r="43" spans="1:8" ht="16.5" customHeight="1">
      <c r="A43" s="213">
        <f t="shared" si="0"/>
      </c>
      <c r="B43" s="229"/>
      <c r="C43" s="420"/>
      <c r="D43" s="231"/>
      <c r="E43" s="231"/>
      <c r="F43" s="231"/>
      <c r="G43" s="231"/>
      <c r="H43" s="217"/>
    </row>
    <row r="44" spans="1:8" ht="16.5" customHeight="1">
      <c r="A44" s="213">
        <f t="shared" si="0"/>
      </c>
      <c r="B44" s="229"/>
      <c r="C44" s="420"/>
      <c r="D44" s="231"/>
      <c r="E44" s="231"/>
      <c r="F44" s="231"/>
      <c r="G44" s="231"/>
      <c r="H44" s="217"/>
    </row>
    <row r="45" spans="1:8" ht="16.5" customHeight="1">
      <c r="A45" s="213">
        <f t="shared" si="0"/>
      </c>
      <c r="B45" s="229"/>
      <c r="C45" s="420"/>
      <c r="D45" s="231"/>
      <c r="E45" s="231"/>
      <c r="F45" s="231"/>
      <c r="G45" s="231"/>
      <c r="H45" s="217"/>
    </row>
    <row r="46" spans="1:8" ht="16.5" customHeight="1">
      <c r="A46" s="213">
        <f t="shared" si="0"/>
      </c>
      <c r="B46" s="229"/>
      <c r="C46" s="420"/>
      <c r="D46" s="231"/>
      <c r="E46" s="231"/>
      <c r="F46" s="231"/>
      <c r="G46" s="231"/>
      <c r="H46" s="217"/>
    </row>
    <row r="47" spans="1:8" ht="15.75" customHeight="1">
      <c r="A47" s="213">
        <f t="shared" si="0"/>
      </c>
      <c r="B47" s="229"/>
      <c r="C47" s="420"/>
      <c r="D47" s="231"/>
      <c r="E47" s="231"/>
      <c r="F47" s="231"/>
      <c r="G47" s="231"/>
      <c r="H47" s="217"/>
    </row>
    <row r="48" spans="1:8" ht="15.75" customHeight="1">
      <c r="A48" s="213">
        <f t="shared" si="0"/>
      </c>
      <c r="B48" s="229"/>
      <c r="C48" s="420"/>
      <c r="D48" s="231"/>
      <c r="E48" s="231"/>
      <c r="F48" s="231"/>
      <c r="G48" s="231"/>
      <c r="H48" s="217"/>
    </row>
    <row r="49" spans="1:8" ht="12.75" customHeight="1">
      <c r="A49" s="213">
        <f t="shared" si="0"/>
      </c>
      <c r="B49" s="229"/>
      <c r="C49" s="230"/>
      <c r="D49" s="231"/>
      <c r="E49" s="231"/>
      <c r="F49" s="231"/>
      <c r="G49" s="231"/>
      <c r="H49" s="217"/>
    </row>
    <row r="50" spans="1:8" ht="12.75" customHeight="1" thickBot="1">
      <c r="A50" s="13"/>
      <c r="B50" s="14"/>
      <c r="C50" s="18"/>
      <c r="D50" s="16"/>
      <c r="E50" s="16"/>
      <c r="F50" s="16"/>
      <c r="G50" s="153"/>
      <c r="H50" s="154"/>
    </row>
    <row r="51" spans="1:8" ht="21" customHeight="1" thickTop="1">
      <c r="A51" s="19"/>
      <c r="B51" s="20"/>
      <c r="C51" s="21"/>
      <c r="D51" s="22"/>
      <c r="E51" s="22"/>
      <c r="F51" s="22"/>
      <c r="G51" s="22"/>
      <c r="H51" s="23"/>
    </row>
    <row r="52" spans="1:8" ht="12.75">
      <c r="A52" s="19"/>
      <c r="B52" s="20"/>
      <c r="C52" s="21"/>
      <c r="D52" s="22"/>
      <c r="E52" s="22"/>
      <c r="F52" s="22"/>
      <c r="G52" s="22"/>
      <c r="H52" s="23"/>
    </row>
    <row r="53" spans="1:8" ht="15">
      <c r="A53" s="19"/>
      <c r="B53" s="24"/>
      <c r="C53" s="4"/>
      <c r="D53" s="24"/>
      <c r="E53" s="24"/>
      <c r="F53" s="24"/>
      <c r="G53" s="24"/>
      <c r="H53" s="24"/>
    </row>
    <row r="54" spans="2:5" ht="19.5">
      <c r="B54" s="107" t="s">
        <v>42</v>
      </c>
      <c r="C54" s="164" t="s">
        <v>126</v>
      </c>
      <c r="D54" s="110"/>
      <c r="E54" s="110"/>
    </row>
    <row r="55" spans="2:8" ht="18" thickBot="1">
      <c r="B55" s="11"/>
      <c r="C55" s="4"/>
      <c r="D55" s="12"/>
      <c r="E55" s="12"/>
      <c r="F55" s="12"/>
      <c r="G55" s="353">
        <f>CltGénéral!Q2</f>
        <v>76</v>
      </c>
      <c r="H55" s="352" t="s">
        <v>99</v>
      </c>
    </row>
    <row r="56" spans="1:8" ht="13.5" thickBot="1" thickTop="1">
      <c r="A56" s="247" t="s">
        <v>26</v>
      </c>
      <c r="B56" s="248" t="s">
        <v>1</v>
      </c>
      <c r="C56" s="248" t="s">
        <v>27</v>
      </c>
      <c r="D56" s="248" t="s">
        <v>8</v>
      </c>
      <c r="E56" s="248" t="s">
        <v>28</v>
      </c>
      <c r="F56" s="248" t="s">
        <v>10</v>
      </c>
      <c r="G56" s="248" t="s">
        <v>11</v>
      </c>
      <c r="H56" s="249" t="s">
        <v>29</v>
      </c>
    </row>
    <row r="57" spans="1:8" ht="16.5" thickTop="1">
      <c r="A57" s="652">
        <v>1</v>
      </c>
      <c r="B57" s="323" t="s">
        <v>16</v>
      </c>
      <c r="C57" s="327">
        <v>1</v>
      </c>
      <c r="D57" s="328">
        <v>60.699999999999996</v>
      </c>
      <c r="E57" s="328">
        <v>58</v>
      </c>
      <c r="F57" s="328">
        <v>57.8</v>
      </c>
      <c r="G57" s="328">
        <v>58.550000000000004</v>
      </c>
      <c r="H57" s="324">
        <v>235.05</v>
      </c>
    </row>
    <row r="58" spans="1:8" ht="16.5">
      <c r="A58" s="652">
        <v>2</v>
      </c>
      <c r="B58" s="325" t="s">
        <v>13</v>
      </c>
      <c r="C58" s="329">
        <v>1</v>
      </c>
      <c r="D58" s="330">
        <v>60.199999999999996</v>
      </c>
      <c r="E58" s="330">
        <v>57.400000000000006</v>
      </c>
      <c r="F58" s="330">
        <v>57.900000000000006</v>
      </c>
      <c r="G58" s="330">
        <v>58.6</v>
      </c>
      <c r="H58" s="326">
        <v>234.1</v>
      </c>
    </row>
    <row r="59" spans="1:8" ht="16.5">
      <c r="A59" s="213">
        <v>3</v>
      </c>
      <c r="B59" s="325" t="s">
        <v>116</v>
      </c>
      <c r="C59" s="329">
        <v>1</v>
      </c>
      <c r="D59" s="330">
        <v>60.4</v>
      </c>
      <c r="E59" s="330">
        <v>57.4</v>
      </c>
      <c r="F59" s="330">
        <v>57.7</v>
      </c>
      <c r="G59" s="330">
        <v>58.14999999999999</v>
      </c>
      <c r="H59" s="326">
        <v>233.64999999999998</v>
      </c>
    </row>
    <row r="60" spans="1:8" ht="16.5">
      <c r="A60" s="213">
        <v>4</v>
      </c>
      <c r="B60" s="325" t="s">
        <v>15</v>
      </c>
      <c r="C60" s="329">
        <v>1</v>
      </c>
      <c r="D60" s="330">
        <v>60.2</v>
      </c>
      <c r="E60" s="330">
        <v>56.75</v>
      </c>
      <c r="F60" s="330">
        <v>57.4</v>
      </c>
      <c r="G60" s="330">
        <v>58.65</v>
      </c>
      <c r="H60" s="326">
        <v>233</v>
      </c>
    </row>
    <row r="61" spans="1:8" ht="16.5">
      <c r="A61" s="213">
        <v>5</v>
      </c>
      <c r="B61" s="325" t="s">
        <v>116</v>
      </c>
      <c r="C61" s="329">
        <v>2</v>
      </c>
      <c r="D61" s="330">
        <v>60.25</v>
      </c>
      <c r="E61" s="330">
        <v>57</v>
      </c>
      <c r="F61" s="330">
        <v>57.10000000000001</v>
      </c>
      <c r="G61" s="330">
        <v>58.05</v>
      </c>
      <c r="H61" s="326">
        <v>232.40000000000003</v>
      </c>
    </row>
    <row r="62" spans="1:8" ht="16.5">
      <c r="A62" s="213">
        <v>6</v>
      </c>
      <c r="B62" s="325" t="s">
        <v>16</v>
      </c>
      <c r="C62" s="329">
        <v>3</v>
      </c>
      <c r="D62" s="330">
        <v>60.4</v>
      </c>
      <c r="E62" s="330">
        <v>56.45</v>
      </c>
      <c r="F62" s="330">
        <v>57.3</v>
      </c>
      <c r="G62" s="330">
        <v>58.1</v>
      </c>
      <c r="H62" s="326">
        <v>232.24999999999997</v>
      </c>
    </row>
    <row r="63" spans="1:8" ht="16.5">
      <c r="A63" s="213">
        <v>7</v>
      </c>
      <c r="B63" s="325" t="s">
        <v>18</v>
      </c>
      <c r="C63" s="329">
        <v>1</v>
      </c>
      <c r="D63" s="330">
        <v>59</v>
      </c>
      <c r="E63" s="330">
        <v>56.8</v>
      </c>
      <c r="F63" s="330">
        <v>56.699999999999996</v>
      </c>
      <c r="G63" s="330">
        <v>58.7</v>
      </c>
      <c r="H63" s="326">
        <v>231.2</v>
      </c>
    </row>
    <row r="64" spans="1:8" ht="16.5">
      <c r="A64" s="213">
        <v>8</v>
      </c>
      <c r="B64" s="325" t="s">
        <v>13</v>
      </c>
      <c r="C64" s="329">
        <v>2</v>
      </c>
      <c r="D64" s="330">
        <v>60</v>
      </c>
      <c r="E64" s="330">
        <v>56.45</v>
      </c>
      <c r="F64" s="330">
        <v>57.3</v>
      </c>
      <c r="G64" s="330">
        <v>57.300000000000004</v>
      </c>
      <c r="H64" s="326">
        <v>231.05</v>
      </c>
    </row>
    <row r="65" spans="1:8" ht="16.5" customHeight="1">
      <c r="A65" s="213">
        <v>9</v>
      </c>
      <c r="B65" s="325" t="s">
        <v>115</v>
      </c>
      <c r="C65" s="329">
        <v>1</v>
      </c>
      <c r="D65" s="330">
        <v>60</v>
      </c>
      <c r="E65" s="330">
        <v>55.8</v>
      </c>
      <c r="F65" s="330">
        <v>56.5</v>
      </c>
      <c r="G65" s="330">
        <v>56.900000000000006</v>
      </c>
      <c r="H65" s="326">
        <v>229.20000000000002</v>
      </c>
    </row>
    <row r="66" spans="1:8" ht="16.5" customHeight="1">
      <c r="A66" s="213">
        <v>10</v>
      </c>
      <c r="B66" s="325" t="s">
        <v>13</v>
      </c>
      <c r="C66" s="329">
        <v>3</v>
      </c>
      <c r="D66" s="330">
        <v>59.400000000000006</v>
      </c>
      <c r="E66" s="330">
        <v>54.400000000000006</v>
      </c>
      <c r="F66" s="330">
        <v>55.900000000000006</v>
      </c>
      <c r="G66" s="330">
        <v>58.25</v>
      </c>
      <c r="H66" s="326">
        <v>227.95000000000002</v>
      </c>
    </row>
    <row r="67" spans="1:8" ht="16.5" customHeight="1">
      <c r="A67" s="213">
        <v>11</v>
      </c>
      <c r="B67" s="325" t="s">
        <v>18</v>
      </c>
      <c r="C67" s="329">
        <v>2</v>
      </c>
      <c r="D67" s="330">
        <v>58.2</v>
      </c>
      <c r="E67" s="330">
        <v>54.7</v>
      </c>
      <c r="F67" s="330">
        <v>55.2</v>
      </c>
      <c r="G67" s="330">
        <v>58.24999999999999</v>
      </c>
      <c r="H67" s="326">
        <v>226.35000000000002</v>
      </c>
    </row>
    <row r="68" spans="1:8" ht="16.5">
      <c r="A68" s="213">
        <v>12</v>
      </c>
      <c r="B68" s="325" t="s">
        <v>16</v>
      </c>
      <c r="C68" s="329">
        <v>2</v>
      </c>
      <c r="D68" s="330">
        <v>58.2</v>
      </c>
      <c r="E68" s="330">
        <v>53.35</v>
      </c>
      <c r="F68" s="330">
        <v>54.2</v>
      </c>
      <c r="G68" s="330">
        <v>57.650000000000006</v>
      </c>
      <c r="H68" s="326">
        <v>223.4</v>
      </c>
    </row>
    <row r="69" spans="1:8" ht="16.5">
      <c r="A69" s="213">
        <v>13</v>
      </c>
      <c r="B69" s="325" t="s">
        <v>16</v>
      </c>
      <c r="C69" s="329">
        <v>4</v>
      </c>
      <c r="D69" s="330">
        <v>56.2</v>
      </c>
      <c r="E69" s="330">
        <v>52.75</v>
      </c>
      <c r="F69" s="330">
        <v>54.699999999999996</v>
      </c>
      <c r="G69" s="330">
        <v>57.65</v>
      </c>
      <c r="H69" s="326">
        <v>221.3</v>
      </c>
    </row>
    <row r="70" spans="1:8" ht="16.5">
      <c r="A70" s="213">
        <v>14</v>
      </c>
      <c r="B70" s="325" t="s">
        <v>116</v>
      </c>
      <c r="C70" s="329">
        <v>3</v>
      </c>
      <c r="D70" s="330">
        <v>28.55</v>
      </c>
      <c r="E70" s="330">
        <v>25.25</v>
      </c>
      <c r="F70" s="330">
        <v>26.200000000000003</v>
      </c>
      <c r="G70" s="330">
        <v>28.549999999999997</v>
      </c>
      <c r="H70" s="326">
        <v>108.55</v>
      </c>
    </row>
    <row r="71" spans="1:8" ht="16.5">
      <c r="A71" s="213">
        <f aca="true" t="shared" si="1" ref="A71:A88">IF(ISBLANK(B71),"",A70+1)</f>
      </c>
      <c r="B71" s="325"/>
      <c r="C71" s="329"/>
      <c r="D71" s="330"/>
      <c r="E71" s="330"/>
      <c r="F71" s="330"/>
      <c r="G71" s="330"/>
      <c r="H71" s="326"/>
    </row>
    <row r="72" spans="1:8" ht="16.5">
      <c r="A72" s="213">
        <f t="shared" si="1"/>
      </c>
      <c r="B72" s="325"/>
      <c r="C72" s="329"/>
      <c r="D72" s="330"/>
      <c r="E72" s="330"/>
      <c r="F72" s="330"/>
      <c r="G72" s="330"/>
      <c r="H72" s="326"/>
    </row>
    <row r="73" spans="1:8" ht="16.5">
      <c r="A73" s="213">
        <f t="shared" si="1"/>
      </c>
      <c r="B73" s="325"/>
      <c r="C73" s="329"/>
      <c r="D73" s="330"/>
      <c r="E73" s="330"/>
      <c r="F73" s="330"/>
      <c r="G73" s="330"/>
      <c r="H73" s="326"/>
    </row>
    <row r="74" spans="1:8" ht="16.5">
      <c r="A74" s="213">
        <f t="shared" si="1"/>
      </c>
      <c r="B74" s="325"/>
      <c r="C74" s="329"/>
      <c r="D74" s="330"/>
      <c r="E74" s="330"/>
      <c r="F74" s="330"/>
      <c r="G74" s="330"/>
      <c r="H74" s="326"/>
    </row>
    <row r="75" spans="1:8" ht="16.5">
      <c r="A75" s="213">
        <f t="shared" si="1"/>
      </c>
      <c r="B75" s="325"/>
      <c r="C75" s="329"/>
      <c r="D75" s="330"/>
      <c r="E75" s="330"/>
      <c r="F75" s="330"/>
      <c r="G75" s="330"/>
      <c r="H75" s="326"/>
    </row>
    <row r="76" spans="1:8" ht="16.5">
      <c r="A76" s="213">
        <f t="shared" si="1"/>
      </c>
      <c r="B76" s="325"/>
      <c r="C76" s="329"/>
      <c r="D76" s="330"/>
      <c r="E76" s="330"/>
      <c r="F76" s="330"/>
      <c r="G76" s="330"/>
      <c r="H76" s="326"/>
    </row>
    <row r="77" spans="1:8" ht="16.5">
      <c r="A77" s="213">
        <f t="shared" si="1"/>
      </c>
      <c r="B77" s="325"/>
      <c r="C77" s="329"/>
      <c r="D77" s="330"/>
      <c r="E77" s="330"/>
      <c r="F77" s="330"/>
      <c r="G77" s="330"/>
      <c r="H77" s="326"/>
    </row>
    <row r="78" spans="1:8" ht="16.5" customHeight="1">
      <c r="A78" s="213">
        <f t="shared" si="1"/>
      </c>
      <c r="B78" s="334"/>
      <c r="C78" s="321"/>
      <c r="D78" s="322"/>
      <c r="E78" s="322"/>
      <c r="F78" s="322"/>
      <c r="G78" s="322"/>
      <c r="H78" s="326"/>
    </row>
    <row r="79" spans="1:8" ht="16.5" customHeight="1">
      <c r="A79" s="213">
        <f t="shared" si="1"/>
      </c>
      <c r="B79" s="335"/>
      <c r="C79" s="215"/>
      <c r="D79" s="235"/>
      <c r="E79" s="235"/>
      <c r="F79" s="235"/>
      <c r="G79" s="235"/>
      <c r="H79" s="337"/>
    </row>
    <row r="80" spans="1:8" ht="16.5" customHeight="1">
      <c r="A80" s="213">
        <f t="shared" si="1"/>
      </c>
      <c r="B80" s="335"/>
      <c r="C80" s="215"/>
      <c r="D80" s="235"/>
      <c r="E80" s="235"/>
      <c r="F80" s="235"/>
      <c r="G80" s="235"/>
      <c r="H80" s="337"/>
    </row>
    <row r="81" spans="1:8" ht="16.5" customHeight="1">
      <c r="A81" s="213">
        <f t="shared" si="1"/>
      </c>
      <c r="B81" s="335"/>
      <c r="C81" s="215"/>
      <c r="D81" s="235"/>
      <c r="E81" s="235"/>
      <c r="F81" s="235"/>
      <c r="G81" s="235"/>
      <c r="H81" s="337"/>
    </row>
    <row r="82" spans="1:8" ht="16.5">
      <c r="A82" s="213">
        <f t="shared" si="1"/>
      </c>
      <c r="B82" s="335"/>
      <c r="C82" s="215"/>
      <c r="D82" s="235"/>
      <c r="E82" s="235"/>
      <c r="F82" s="235"/>
      <c r="G82" s="235"/>
      <c r="H82" s="337"/>
    </row>
    <row r="83" spans="1:8" ht="16.5">
      <c r="A83" s="213">
        <f t="shared" si="1"/>
      </c>
      <c r="B83" s="335"/>
      <c r="C83" s="215"/>
      <c r="D83" s="235"/>
      <c r="E83" s="235"/>
      <c r="F83" s="235"/>
      <c r="G83" s="235"/>
      <c r="H83" s="337"/>
    </row>
    <row r="84" spans="1:8" ht="16.5">
      <c r="A84" s="213">
        <f t="shared" si="1"/>
      </c>
      <c r="B84" s="335"/>
      <c r="C84" s="215"/>
      <c r="D84" s="235"/>
      <c r="E84" s="235"/>
      <c r="F84" s="235"/>
      <c r="G84" s="235"/>
      <c r="H84" s="337"/>
    </row>
    <row r="85" spans="1:8" ht="16.5">
      <c r="A85" s="213">
        <f t="shared" si="1"/>
      </c>
      <c r="B85" s="335"/>
      <c r="C85" s="215"/>
      <c r="D85" s="235"/>
      <c r="E85" s="235"/>
      <c r="F85" s="235"/>
      <c r="G85" s="235"/>
      <c r="H85" s="337"/>
    </row>
    <row r="86" spans="1:8" ht="16.5">
      <c r="A86" s="213">
        <f t="shared" si="1"/>
      </c>
      <c r="B86" s="335"/>
      <c r="C86" s="215"/>
      <c r="D86" s="235"/>
      <c r="E86" s="235"/>
      <c r="F86" s="235"/>
      <c r="G86" s="235"/>
      <c r="H86" s="337"/>
    </row>
    <row r="87" spans="1:8" ht="16.5">
      <c r="A87" s="213">
        <f t="shared" si="1"/>
      </c>
      <c r="B87" s="335"/>
      <c r="C87" s="215"/>
      <c r="D87" s="235"/>
      <c r="E87" s="235"/>
      <c r="F87" s="235"/>
      <c r="G87" s="235"/>
      <c r="H87" s="223"/>
    </row>
    <row r="88" spans="1:8" ht="16.5">
      <c r="A88" s="213">
        <f t="shared" si="1"/>
      </c>
      <c r="B88" s="335"/>
      <c r="C88" s="215"/>
      <c r="D88" s="235"/>
      <c r="E88" s="235"/>
      <c r="F88" s="235"/>
      <c r="G88" s="235"/>
      <c r="H88" s="223"/>
    </row>
    <row r="89" spans="1:8" ht="15.75" thickBot="1">
      <c r="A89" s="132"/>
      <c r="B89" s="336"/>
      <c r="C89" s="129"/>
      <c r="D89" s="130"/>
      <c r="E89" s="130"/>
      <c r="F89" s="130"/>
      <c r="G89" s="130"/>
      <c r="H89" s="131"/>
    </row>
    <row r="90" spans="1:8" ht="12.75">
      <c r="A90" s="19"/>
      <c r="C90" s="72"/>
      <c r="D90" s="133"/>
      <c r="E90" s="133"/>
      <c r="F90" s="133"/>
      <c r="G90" s="133"/>
      <c r="H90" s="134"/>
    </row>
    <row r="91" spans="1:8" ht="12.75">
      <c r="A91" s="19"/>
      <c r="C91" s="72"/>
      <c r="D91" s="133"/>
      <c r="E91" s="133"/>
      <c r="F91" s="133"/>
      <c r="G91" s="133"/>
      <c r="H91" s="134"/>
    </row>
    <row r="92" spans="2:5" ht="19.5">
      <c r="B92" s="107" t="s">
        <v>43</v>
      </c>
      <c r="C92" s="167" t="s">
        <v>83</v>
      </c>
      <c r="D92" s="109"/>
      <c r="E92" s="109"/>
    </row>
    <row r="93" spans="2:8" ht="18" thickBot="1">
      <c r="B93" s="11"/>
      <c r="C93" s="4"/>
      <c r="D93" s="12"/>
      <c r="E93" s="12"/>
      <c r="F93" s="12"/>
      <c r="G93" s="353">
        <f>CltGénéral!G2</f>
        <v>12</v>
      </c>
      <c r="H93" s="352" t="s">
        <v>99</v>
      </c>
    </row>
    <row r="94" spans="1:8" ht="13.5" thickBot="1" thickTop="1">
      <c r="A94" s="250" t="s">
        <v>26</v>
      </c>
      <c r="B94" s="251" t="s">
        <v>1</v>
      </c>
      <c r="C94" s="251" t="s">
        <v>27</v>
      </c>
      <c r="D94" s="251" t="s">
        <v>8</v>
      </c>
      <c r="E94" s="251" t="s">
        <v>28</v>
      </c>
      <c r="F94" s="251" t="s">
        <v>10</v>
      </c>
      <c r="G94" s="251" t="s">
        <v>11</v>
      </c>
      <c r="H94" s="252" t="s">
        <v>29</v>
      </c>
    </row>
    <row r="95" spans="1:8" ht="16.5">
      <c r="A95" s="213">
        <v>1</v>
      </c>
      <c r="B95" s="214" t="s">
        <v>13</v>
      </c>
      <c r="C95" s="222">
        <v>1</v>
      </c>
      <c r="D95" s="231">
        <v>52.1</v>
      </c>
      <c r="E95" s="231">
        <v>54.55</v>
      </c>
      <c r="F95" s="231">
        <v>54.4</v>
      </c>
      <c r="G95" s="231">
        <v>54.25</v>
      </c>
      <c r="H95" s="337">
        <v>215.3</v>
      </c>
    </row>
    <row r="96" spans="1:8" ht="16.5">
      <c r="A96" s="213">
        <f>IF(ISBLANK(B96),"",A95+1)</f>
        <v>2</v>
      </c>
      <c r="B96" s="214" t="s">
        <v>18</v>
      </c>
      <c r="C96" s="222">
        <v>1</v>
      </c>
      <c r="D96" s="231">
        <v>52.849999999999994</v>
      </c>
      <c r="E96" s="231">
        <v>53.35</v>
      </c>
      <c r="F96" s="231">
        <v>53.199999999999996</v>
      </c>
      <c r="G96" s="231">
        <v>54.15</v>
      </c>
      <c r="H96" s="337">
        <v>213.54999999999998</v>
      </c>
    </row>
    <row r="97" spans="1:8" ht="16.5">
      <c r="A97" s="213">
        <f>IF(ISBLANK(B97),"",A96+1)</f>
      </c>
      <c r="B97" s="214"/>
      <c r="C97" s="222"/>
      <c r="D97" s="231"/>
      <c r="E97" s="231"/>
      <c r="F97" s="231"/>
      <c r="G97" s="231"/>
      <c r="H97" s="337"/>
    </row>
    <row r="98" spans="1:8" ht="16.5">
      <c r="A98" s="213">
        <f>IF(ISBLANK(B98),"",A97+1)</f>
      </c>
      <c r="B98" s="214"/>
      <c r="C98" s="222"/>
      <c r="D98" s="231"/>
      <c r="E98" s="231"/>
      <c r="F98" s="231"/>
      <c r="G98" s="231"/>
      <c r="H98" s="337"/>
    </row>
    <row r="99" spans="1:8" ht="16.5">
      <c r="A99" s="213">
        <f>IF(ISBLANK(B99),"",A98+1)</f>
      </c>
      <c r="B99" s="214"/>
      <c r="C99" s="222"/>
      <c r="D99" s="231"/>
      <c r="E99" s="231"/>
      <c r="F99" s="231"/>
      <c r="G99" s="231"/>
      <c r="H99" s="337"/>
    </row>
    <row r="100" spans="1:8" ht="16.5">
      <c r="A100" s="213">
        <f>IF(ISBLANK(B100),"",A99+1)</f>
      </c>
      <c r="B100" s="214"/>
      <c r="C100" s="222"/>
      <c r="D100" s="231"/>
      <c r="E100" s="231"/>
      <c r="F100" s="231"/>
      <c r="G100" s="231"/>
      <c r="H100" s="337"/>
    </row>
    <row r="101" spans="1:8" ht="16.5">
      <c r="A101" s="213">
        <f>IF(ISBLANK(B101),"",#REF!+1)</f>
      </c>
      <c r="B101" s="214"/>
      <c r="C101" s="222"/>
      <c r="D101" s="216"/>
      <c r="E101" s="216"/>
      <c r="F101" s="216"/>
      <c r="G101" s="216"/>
      <c r="H101" s="223"/>
    </row>
    <row r="102" spans="1:8" ht="13.5" thickBot="1">
      <c r="A102" s="26"/>
      <c r="B102" s="27"/>
      <c r="C102" s="28"/>
      <c r="D102" s="29"/>
      <c r="E102" s="29"/>
      <c r="F102" s="29"/>
      <c r="G102" s="29"/>
      <c r="H102" s="30"/>
    </row>
  </sheetData>
  <sheetProtection/>
  <printOptions horizontalCentered="1"/>
  <pageMargins left="0.7874015748031497" right="0.7874015748031497" top="0.984251968503937" bottom="0.984251968503937" header="0.5118110236220472" footer="0.7086614173228347"/>
  <pageSetup horizontalDpi="300" verticalDpi="300" orientation="portrait" paperSize="9" scale="85" r:id="rId3"/>
  <headerFooter alignWithMargins="0">
    <oddHeader>&amp;L&amp;"Times New Roman,Normal"FédérationSportive et Culturelle de France&amp;C&amp;"Comic Sans MS,Gras"&amp;12
CONCOURS D'HIVER  "POUSSINES"&amp;R&amp;"Times New Roman,Italique"VITRE, le 8 Mars 2015
</oddHeader>
    <oddFooter>&amp;L&amp;"Modern,Normal"&amp;6&amp;F&amp;C&amp;"Times New Roman,Gras"&amp;9Page &amp;P&amp;R&amp;"Modern,Normal"&amp;6G.P.- &amp;D</oddFooter>
  </headerFooter>
  <legacyDrawing r:id="rId2"/>
</worksheet>
</file>

<file path=xl/worksheets/sheet2.xml><?xml version="1.0" encoding="utf-8"?>
<worksheet xmlns="http://schemas.openxmlformats.org/spreadsheetml/2006/main" xmlns:r="http://schemas.openxmlformats.org/officeDocument/2006/relationships">
  <dimension ref="B1:AX132"/>
  <sheetViews>
    <sheetView showZeros="0" zoomScale="80" zoomScaleNormal="80" zoomScalePageLayoutView="0" workbookViewId="0" topLeftCell="A1">
      <selection activeCell="AQ79" sqref="AQ79:AW81"/>
    </sheetView>
  </sheetViews>
  <sheetFormatPr defaultColWidth="11.421875" defaultRowHeight="12.75"/>
  <cols>
    <col min="1" max="1" width="1.421875" style="0" customWidth="1"/>
    <col min="2" max="2" width="8.57421875" style="0" bestFit="1" customWidth="1"/>
    <col min="3" max="3" width="31.7109375" style="0" customWidth="1"/>
    <col min="4" max="4" width="7.7109375" style="0" customWidth="1"/>
    <col min="5" max="6" width="8.421875" style="0" customWidth="1"/>
    <col min="7" max="7" width="8.28125" style="0" customWidth="1"/>
    <col min="8" max="8" width="7.57421875" style="0" customWidth="1"/>
    <col min="9" max="9" width="11.421875" style="98" customWidth="1"/>
    <col min="10" max="10" width="3.7109375" style="485" customWidth="1"/>
    <col min="11" max="11" width="3.7109375" style="0" customWidth="1"/>
    <col min="12" max="12" width="8.57421875" style="7" bestFit="1" customWidth="1"/>
    <col min="13" max="13" width="31.7109375" style="0" customWidth="1"/>
    <col min="14" max="14" width="6.7109375" style="31" customWidth="1"/>
    <col min="15" max="18" width="7.7109375" style="98" customWidth="1"/>
    <col min="19" max="19" width="11.421875" style="175" customWidth="1"/>
    <col min="20" max="20" width="2.7109375" style="175" customWidth="1"/>
    <col min="21" max="21" width="5.7109375" style="0" customWidth="1"/>
    <col min="22" max="22" width="8.57421875" style="0" bestFit="1" customWidth="1"/>
    <col min="23" max="23" width="31.7109375" style="0" customWidth="1"/>
    <col min="24" max="24" width="7.7109375" style="0" customWidth="1"/>
    <col min="25" max="28" width="7.7109375" style="98" customWidth="1"/>
    <col min="29" max="29" width="13.00390625" style="98" bestFit="1" customWidth="1"/>
    <col min="30" max="30" width="0" style="0" hidden="1" customWidth="1"/>
    <col min="32" max="32" width="8.57421875" style="0" bestFit="1" customWidth="1"/>
    <col min="33" max="33" width="31.7109375" style="0" customWidth="1"/>
    <col min="34" max="34" width="7.7109375" style="7" customWidth="1"/>
    <col min="35" max="36" width="9.8515625" style="0" customWidth="1"/>
    <col min="37" max="37" width="8.8515625" style="0" customWidth="1"/>
    <col min="38" max="38" width="9.421875" style="0" customWidth="1"/>
    <col min="39" max="39" width="11.421875" style="98" customWidth="1"/>
    <col min="40" max="40" width="0" style="0" hidden="1" customWidth="1"/>
    <col min="42" max="42" width="8.57421875" style="0" bestFit="1" customWidth="1"/>
    <col min="43" max="43" width="31.7109375" style="0" customWidth="1"/>
    <col min="44" max="44" width="7.7109375" style="0" customWidth="1"/>
    <col min="45" max="45" width="9.28125" style="0" customWidth="1"/>
    <col min="46" max="46" width="9.00390625" style="0" customWidth="1"/>
    <col min="47" max="47" width="8.8515625" style="0" customWidth="1"/>
    <col min="48" max="48" width="9.140625" style="0" customWidth="1"/>
    <col min="49" max="49" width="11.421875" style="98" customWidth="1"/>
    <col min="50" max="50" width="0" style="0" hidden="1" customWidth="1"/>
  </cols>
  <sheetData>
    <row r="1" spans="3:44" ht="18.75">
      <c r="C1" s="127" t="s">
        <v>21</v>
      </c>
      <c r="D1" s="128" t="s">
        <v>84</v>
      </c>
      <c r="L1"/>
      <c r="M1" s="127" t="s">
        <v>22</v>
      </c>
      <c r="N1" s="156" t="s">
        <v>125</v>
      </c>
      <c r="O1" s="157"/>
      <c r="P1" s="157"/>
      <c r="Q1" s="157"/>
      <c r="R1" s="157"/>
      <c r="W1" s="127" t="s">
        <v>23</v>
      </c>
      <c r="X1" s="73" t="s">
        <v>85</v>
      </c>
      <c r="AG1" s="127" t="s">
        <v>24</v>
      </c>
      <c r="AH1" s="158" t="s">
        <v>86</v>
      </c>
      <c r="AI1" s="80"/>
      <c r="AQ1" s="127" t="s">
        <v>25</v>
      </c>
      <c r="AR1" s="159" t="s">
        <v>87</v>
      </c>
    </row>
    <row r="2" spans="3:49" ht="20.25" thickBot="1">
      <c r="C2" s="11"/>
      <c r="D2" s="4"/>
      <c r="E2" s="12"/>
      <c r="F2" s="12"/>
      <c r="G2" s="198">
        <f>SUM(J4:J70)</f>
        <v>12</v>
      </c>
      <c r="H2" s="199" t="s">
        <v>99</v>
      </c>
      <c r="I2" s="472"/>
      <c r="J2" s="486"/>
      <c r="L2"/>
      <c r="M2" s="11"/>
      <c r="N2" s="69"/>
      <c r="O2" s="99"/>
      <c r="P2" s="99"/>
      <c r="Q2" s="198">
        <f>SUM(T4:T70)</f>
        <v>76</v>
      </c>
      <c r="R2" s="199" t="s">
        <v>99</v>
      </c>
      <c r="S2" s="176"/>
      <c r="T2" s="176"/>
      <c r="W2" s="11"/>
      <c r="X2" s="4"/>
      <c r="Y2" s="99"/>
      <c r="Z2" s="99"/>
      <c r="AA2" s="198">
        <f>SUM(AD4:AD70)</f>
        <v>69</v>
      </c>
      <c r="AB2" s="199" t="s">
        <v>99</v>
      </c>
      <c r="AC2" s="472"/>
      <c r="AG2" s="11"/>
      <c r="AH2" s="4"/>
      <c r="AI2" s="12"/>
      <c r="AJ2" s="12"/>
      <c r="AK2" s="198">
        <f>SUM(AN4:AN70)</f>
        <v>29</v>
      </c>
      <c r="AL2" s="399" t="s">
        <v>99</v>
      </c>
      <c r="AM2" s="472"/>
      <c r="AN2" s="11"/>
      <c r="AQ2" s="11"/>
      <c r="AR2" s="69"/>
      <c r="AS2" s="12"/>
      <c r="AT2" s="12"/>
      <c r="AU2" s="198">
        <f>SUM(AX4:AX70)</f>
        <v>17</v>
      </c>
      <c r="AV2" s="199" t="s">
        <v>99</v>
      </c>
      <c r="AW2" s="472"/>
    </row>
    <row r="3" spans="2:49" s="177" customFormat="1" ht="21.75" customHeight="1" thickBot="1" thickTop="1">
      <c r="B3" s="178" t="s">
        <v>26</v>
      </c>
      <c r="C3" s="179" t="s">
        <v>1</v>
      </c>
      <c r="D3" s="180" t="s">
        <v>27</v>
      </c>
      <c r="E3" s="180" t="s">
        <v>8</v>
      </c>
      <c r="F3" s="180" t="s">
        <v>28</v>
      </c>
      <c r="G3" s="180" t="s">
        <v>10</v>
      </c>
      <c r="H3" s="180" t="s">
        <v>11</v>
      </c>
      <c r="I3" s="182" t="s">
        <v>29</v>
      </c>
      <c r="J3" s="191"/>
      <c r="L3" s="178" t="s">
        <v>26</v>
      </c>
      <c r="M3" s="179" t="s">
        <v>1</v>
      </c>
      <c r="N3" s="180" t="s">
        <v>27</v>
      </c>
      <c r="O3" s="181" t="s">
        <v>8</v>
      </c>
      <c r="P3" s="181" t="s">
        <v>28</v>
      </c>
      <c r="Q3" s="181" t="s">
        <v>10</v>
      </c>
      <c r="R3" s="181" t="s">
        <v>11</v>
      </c>
      <c r="S3" s="182" t="s">
        <v>29</v>
      </c>
      <c r="T3" s="189"/>
      <c r="V3" s="178" t="s">
        <v>26</v>
      </c>
      <c r="W3" s="179" t="s">
        <v>1</v>
      </c>
      <c r="X3" s="180" t="s">
        <v>27</v>
      </c>
      <c r="Y3" s="181" t="s">
        <v>8</v>
      </c>
      <c r="Z3" s="181" t="s">
        <v>28</v>
      </c>
      <c r="AA3" s="181" t="s">
        <v>10</v>
      </c>
      <c r="AB3" s="181" t="s">
        <v>11</v>
      </c>
      <c r="AC3" s="182" t="s">
        <v>29</v>
      </c>
      <c r="AE3" s="193"/>
      <c r="AF3" s="178" t="s">
        <v>26</v>
      </c>
      <c r="AG3" s="179" t="s">
        <v>1</v>
      </c>
      <c r="AH3" s="180" t="s">
        <v>27</v>
      </c>
      <c r="AI3" s="180" t="s">
        <v>8</v>
      </c>
      <c r="AJ3" s="180" t="s">
        <v>28</v>
      </c>
      <c r="AK3" s="180" t="s">
        <v>10</v>
      </c>
      <c r="AL3" s="180" t="s">
        <v>11</v>
      </c>
      <c r="AM3" s="182" t="s">
        <v>29</v>
      </c>
      <c r="AN3" s="190"/>
      <c r="AP3" s="178" t="s">
        <v>26</v>
      </c>
      <c r="AQ3" s="179" t="s">
        <v>1</v>
      </c>
      <c r="AR3" s="180" t="s">
        <v>27</v>
      </c>
      <c r="AS3" s="180" t="s">
        <v>8</v>
      </c>
      <c r="AT3" s="180" t="s">
        <v>28</v>
      </c>
      <c r="AU3" s="180" t="s">
        <v>10</v>
      </c>
      <c r="AV3" s="180" t="s">
        <v>11</v>
      </c>
      <c r="AW3" s="182" t="s">
        <v>29</v>
      </c>
    </row>
    <row r="4" spans="2:50" ht="18" customHeight="1" thickTop="1">
      <c r="B4" s="213">
        <v>1</v>
      </c>
      <c r="C4" s="162">
        <f>IF((Equipes!B3)="DEBUTANTES",Equipes!B2,"")</f>
      </c>
      <c r="D4" s="59">
        <f>IF((Equipes!B3)="DEBUTANTES",Equipes!F3,"")</f>
      </c>
      <c r="E4" s="76">
        <f>IF((Equipes!$B$3)="DEBUTANTES",Equipes!D11,"")</f>
      </c>
      <c r="F4" s="76">
        <f>IF((Equipes!$B$3)="DEBUTANTES",Equipes!E11,"")</f>
      </c>
      <c r="G4" s="76">
        <f>IF((Equipes!$B$3)="DEBUTANTES",Equipes!F11,"")</f>
      </c>
      <c r="H4" s="76">
        <f>IF((Equipes!$B$3)="DEBUTANTES",Equipes!G11,"")</f>
      </c>
      <c r="I4" s="309">
        <f>SUM(E4:H4)</f>
        <v>0</v>
      </c>
      <c r="J4" s="192">
        <f>IF((Equipes!$B$3)="DEBUTANTES",COUNTA(Equipes!$A$5:$A$10),"")</f>
      </c>
      <c r="L4" s="213">
        <v>1</v>
      </c>
      <c r="M4" s="160" t="str">
        <f>IF((Equipes!B3)="PROMO-HONNEUR",Equipes!B2,"")</f>
        <v>Jeunes d'ARGENTRE</v>
      </c>
      <c r="N4" s="59">
        <f>IF((Equipes!B3)="PROMO-HONNEUR",Equipes!F3,"")</f>
        <v>1</v>
      </c>
      <c r="O4" s="100">
        <f>IF((Equipes!$B$3)="PROMO-HONNEUR",Equipes!D11,"")</f>
        <v>60.699999999999996</v>
      </c>
      <c r="P4" s="76">
        <f>IF((Equipes!$B$3)="PROMO-HONNEUR",Equipes!E11,"")</f>
        <v>58</v>
      </c>
      <c r="Q4" s="76">
        <f>IF((Equipes!$B$3)="PROMO-HONNEUR",Equipes!F11,"")</f>
        <v>57.8</v>
      </c>
      <c r="R4" s="76">
        <f>IF((Equipes!$B$3)="PROMO-HONNEUR",Equipes!G11,"")</f>
        <v>58.550000000000004</v>
      </c>
      <c r="S4" s="309">
        <f aca="true" t="shared" si="0" ref="S4:S12">SUM(O4:R4)</f>
        <v>235.05</v>
      </c>
      <c r="T4" s="192">
        <f>IF((Equipes!$B$3)="PROMO-HONNEUR",COUNTA(Equipes!$A$5:$A$10),"")</f>
        <v>6</v>
      </c>
      <c r="V4" s="213">
        <v>1</v>
      </c>
      <c r="W4" s="122">
        <f>IF((Equipes!B3)="HONNEUR",Equipes!B2,"")</f>
      </c>
      <c r="X4" s="59">
        <f>IF((Equipes!B3)="HONNEUR",Equipes!F3,"")</f>
      </c>
      <c r="Y4" s="76">
        <f>IF((Equipes!$B$3)="HONNEUR",Equipes!D11,"")</f>
      </c>
      <c r="Z4" s="76">
        <f>IF((Equipes!$B$3)="HONNEUR",Equipes!E11,"")</f>
      </c>
      <c r="AA4" s="76">
        <f>IF((Equipes!$B$3)="HONNEUR",Equipes!F11,"")</f>
      </c>
      <c r="AB4" s="76">
        <f>IF((Equipes!$B$3)="HONNEUR",Equipes!G11,"")</f>
      </c>
      <c r="AC4" s="309">
        <f aca="true" t="shared" si="1" ref="AC4:AC12">SUM(Y4:AB4)</f>
        <v>0</v>
      </c>
      <c r="AD4" s="192">
        <f>IF((Equipes!$B$3)="HONNEUR",COUNTA(Equipes!$A$5:$A$10),"")</f>
      </c>
      <c r="AE4" s="194"/>
      <c r="AF4" s="213">
        <v>1</v>
      </c>
      <c r="AG4" s="161">
        <f>IF((Equipes!B3)="PROMO-EXCEL.",Equipes!B2,"")</f>
      </c>
      <c r="AH4" s="59">
        <f>IF((Equipes!B3)="PROMO-EXCEL.",Equipes!F3,"")</f>
      </c>
      <c r="AI4" s="76">
        <f>IF((Equipes!$B$3)="PROMO-EXCEL.",Equipes!D11,"")</f>
      </c>
      <c r="AJ4" s="76">
        <f>IF((Equipes!$B$3)="PROMO-EXCEL.",Equipes!E11,"")</f>
      </c>
      <c r="AK4" s="76">
        <f>IF((Equipes!$B$3)="PROMO-EXCEL.",Equipes!F11,"")</f>
      </c>
      <c r="AL4" s="76">
        <f>IF((Equipes!$B$3)="PROMO-EXCEL.",Equipes!G11,"")</f>
      </c>
      <c r="AM4" s="309">
        <f aca="true" t="shared" si="2" ref="AM4:AM19">SUM(AI4:AL4)</f>
        <v>0</v>
      </c>
      <c r="AN4" s="192">
        <f>IF((Equipes!$B$3)="PROMO-EXCEL.",COUNTA(Equipes!$A$5:$A$10),"")</f>
      </c>
      <c r="AP4" s="213">
        <v>1</v>
      </c>
      <c r="AQ4" s="74">
        <f>IF((Equipes!B3)="EXCELLENCE",Equipes!B2,"")</f>
      </c>
      <c r="AR4" s="59">
        <f>IF((Equipes!B3)="EXCELLENCE",Equipes!F3,"")</f>
      </c>
      <c r="AS4" s="78">
        <f>IF((Equipes!$B$3)="EXCELLENCE",Equipes!D11,"")</f>
      </c>
      <c r="AT4" s="78">
        <f>IF((Equipes!$B$3)="EXCELLENCE",Equipes!E11,"")</f>
      </c>
      <c r="AU4" s="78">
        <f>IF((Equipes!$B$3)="EXCELLENCE",Equipes!F11,"")</f>
      </c>
      <c r="AV4" s="78">
        <f>IF((Equipes!$B$3)="EXCELLENCE",Equipes!G11,"")</f>
      </c>
      <c r="AW4" s="309">
        <f aca="true" t="shared" si="3" ref="AW4:AW19">SUM(AS4:AV4)</f>
        <v>0</v>
      </c>
      <c r="AX4" s="192">
        <f>IF((Equipes!$B$3)="EXCELLENCE",COUNTA(Equipes!$A$5:$A$10),"")</f>
      </c>
    </row>
    <row r="5" spans="2:50" ht="16.5">
      <c r="B5" s="213">
        <v>2</v>
      </c>
      <c r="C5" s="162">
        <f>IF((Equipes!B16)="DEBUTANTES",Equipes!B15,"")</f>
      </c>
      <c r="D5" s="59">
        <f>IF((Equipes!B16)="DEBUTANTES",Equipes!F16,"")</f>
      </c>
      <c r="E5" s="76">
        <f>IF((Equipes!$B$16)="DEBUTANTES",Equipes!D24,"")</f>
      </c>
      <c r="F5" s="76">
        <f>IF((Equipes!$B$16)="DEBUTANTES",Equipes!E24,"")</f>
      </c>
      <c r="G5" s="76">
        <f>IF((Equipes!$B$16)="DEBUTANTES",Equipes!F24,"")</f>
      </c>
      <c r="H5" s="76">
        <f>IF((Equipes!$B$16)="DEBUTANTES",Equipes!G24,"")</f>
      </c>
      <c r="I5" s="309">
        <f aca="true" t="shared" si="4" ref="I5:I12">SUM(E5:H5)</f>
        <v>0</v>
      </c>
      <c r="J5" s="192">
        <f>IF((Equipes!$B$16)="DEBUTANTES",COUNTA(Equipes!$A$18:$A$23),"")</f>
      </c>
      <c r="L5" s="213">
        <v>2</v>
      </c>
      <c r="M5" s="160" t="str">
        <f>IF((Equipes!B16)="PROMO-HONNEUR",Equipes!B15,"")</f>
        <v>Jeunes d'ARGENTRE</v>
      </c>
      <c r="N5" s="59">
        <f>IF((Equipes!B16)="PROMO-HONNEUR",Equipes!F16,"")</f>
        <v>2</v>
      </c>
      <c r="O5" s="100">
        <f>IF((Equipes!$B$16)="PROMO-HONNEUR",Equipes!D24,"")</f>
        <v>58.2</v>
      </c>
      <c r="P5" s="100">
        <f>IF((Equipes!$B$16)="PROMO-HONNEUR",Equipes!E24,"")</f>
        <v>53.35</v>
      </c>
      <c r="Q5" s="100">
        <f>IF((Equipes!$B$16)="PROMO-HONNEUR",Equipes!F24,"")</f>
        <v>54.2</v>
      </c>
      <c r="R5" s="100">
        <f>IF((Equipes!$B$16)="PROMO-HONNEUR",Equipes!G24,"")</f>
        <v>57.650000000000006</v>
      </c>
      <c r="S5" s="309">
        <f t="shared" si="0"/>
        <v>223.4</v>
      </c>
      <c r="T5" s="192">
        <f>IF((Equipes!$B$16)="PROMO-HONNEUR",COUNTA(Equipes!$A$18:$A$23),"")</f>
        <v>5</v>
      </c>
      <c r="V5" s="213">
        <v>2</v>
      </c>
      <c r="W5" s="122">
        <f>IF((Equipes!B16)="HONNEUR",Equipes!B15,"")</f>
      </c>
      <c r="X5" s="59">
        <f>IF((Equipes!B16)="HONNEUR",Equipes!F16,"")</f>
      </c>
      <c r="Y5" s="76">
        <f>IF((Equipes!$B$16)="HONNEUR",Equipes!D24,"")</f>
      </c>
      <c r="Z5" s="76">
        <f>IF((Equipes!$B$16)="HONNEUR",Equipes!E24,"")</f>
      </c>
      <c r="AA5" s="76">
        <f>IF((Equipes!$B$16)="HONNEUR",Equipes!F24,"")</f>
      </c>
      <c r="AB5" s="76">
        <f>IF((Equipes!$B$16)="HONNEUR",Equipes!G24,"")</f>
      </c>
      <c r="AC5" s="309">
        <f t="shared" si="1"/>
        <v>0</v>
      </c>
      <c r="AD5" s="192">
        <f>IF((Equipes!$B$16)="HONNEUR",COUNTA(Equipes!$A$18:$A$23),"")</f>
      </c>
      <c r="AE5" s="194"/>
      <c r="AF5" s="213">
        <v>2</v>
      </c>
      <c r="AG5" s="161">
        <f>IF((Equipes!B16)="PROMO-EXCEL.",Equipes!B15,"")</f>
      </c>
      <c r="AH5" s="59">
        <f>IF((Equipes!B16)="PROMO-EXCEL.",Equipes!F16,"")</f>
      </c>
      <c r="AI5" s="76">
        <f>IF((Equipes!$B$16)="PROMO-EXCEL.",Equipes!D24,"")</f>
      </c>
      <c r="AJ5" s="76">
        <f>IF((Equipes!$B$16)="PROMO-EXCEL.",Equipes!E24,"")</f>
      </c>
      <c r="AK5" s="76">
        <f>IF((Equipes!$B$16)="PROMO-EXCEL.",Equipes!F24,"")</f>
      </c>
      <c r="AL5" s="76">
        <f>IF((Equipes!$B$16)="PROMO-EXCEL.",Equipes!G24,"")</f>
      </c>
      <c r="AM5" s="309">
        <f t="shared" si="2"/>
        <v>0</v>
      </c>
      <c r="AN5" s="192">
        <f>IF((Equipes!$B$16)="PROMO-EXCEL.",COUNTA(Equipes!$A$18:$A$23),"")</f>
      </c>
      <c r="AP5" s="213">
        <v>2</v>
      </c>
      <c r="AQ5" s="74">
        <f>IF((Equipes!B16)="EXCELLENCE",Equipes!B15,"")</f>
      </c>
      <c r="AR5" s="59">
        <f>IF((Equipes!B16)="EXCELLENCE",Equipes!F16,"")</f>
      </c>
      <c r="AS5" s="78">
        <f>IF((Equipes!$B$16)="EXCELLENCE",Equipes!D24,"")</f>
      </c>
      <c r="AT5" s="78">
        <f>IF((Equipes!$B$16)="EXCELLENCE",Equipes!E24,"")</f>
      </c>
      <c r="AU5" s="78">
        <f>IF((Equipes!$B$16)="EXCELLENCE",Equipes!F24,"")</f>
      </c>
      <c r="AV5" s="78">
        <f>IF((Equipes!$B$16)="EXCELLENCE",Equipes!G24,"")</f>
      </c>
      <c r="AW5" s="309">
        <f t="shared" si="3"/>
        <v>0</v>
      </c>
      <c r="AX5" s="192">
        <f>IF((Equipes!$B$16)="EXCELLENCE",COUNTA(Equipes!$A$18:$A$23),"")</f>
      </c>
    </row>
    <row r="6" spans="2:50" ht="16.5">
      <c r="B6" s="213">
        <v>3</v>
      </c>
      <c r="C6" s="162">
        <f>IF((Equipes!B29)="DEBUTANTES",Equipes!B28,"")</f>
      </c>
      <c r="D6" s="59">
        <f>IF((Equipes!B29)="DEBUTANTES",Equipes!F29,"")</f>
      </c>
      <c r="E6" s="76">
        <f>IF((Equipes!$B$29)="DEBUTANTES",Equipes!D37,"")</f>
      </c>
      <c r="F6" s="76">
        <f>IF((Equipes!$B$29)="DEBUTANTES",Equipes!E37,"")</f>
      </c>
      <c r="G6" s="76">
        <f>IF((Equipes!$B$29)="DEBUTANTES",Equipes!F37,"")</f>
      </c>
      <c r="H6" s="76">
        <f>IF((Equipes!$B$29)="DEBUTANTES",Equipes!G37,"")</f>
      </c>
      <c r="I6" s="309">
        <f t="shared" si="4"/>
        <v>0</v>
      </c>
      <c r="J6" s="192">
        <f>IF((Equipes!$B$29)="DEBUTANTES",COUNTA(Equipes!$A$31:$A$36),"")</f>
      </c>
      <c r="L6" s="213">
        <v>3</v>
      </c>
      <c r="M6" s="160" t="str">
        <f>IF((Equipes!B29)="PROMO-HONNEUR",Equipes!B28,"")</f>
        <v>Jeunes d'ARGENTRE</v>
      </c>
      <c r="N6" s="59">
        <f>IF((Equipes!B29)="PROMO-HONNEUR",Equipes!F29,"")</f>
        <v>3</v>
      </c>
      <c r="O6" s="100">
        <f>IF((Equipes!$B$29)="PROMO-HONNEUR",Equipes!D37,"")</f>
        <v>60.4</v>
      </c>
      <c r="P6" s="76">
        <f>IF((Equipes!$B$29)="PROMO-HONNEUR",Equipes!E37,"")</f>
        <v>56.45</v>
      </c>
      <c r="Q6" s="76">
        <f>IF((Equipes!$B$29)="PROMO-HONNEUR",Equipes!F37,"")</f>
        <v>57.3</v>
      </c>
      <c r="R6" s="76">
        <f>IF((Equipes!$B$29)="PROMO-HONNEUR",Equipes!G37,"")</f>
        <v>58.1</v>
      </c>
      <c r="S6" s="309">
        <f t="shared" si="0"/>
        <v>232.24999999999997</v>
      </c>
      <c r="T6" s="192">
        <f>IF((Equipes!$B$29)="PROMO-HONNEUR",COUNTA(Equipes!$A$31:$A$36),"")</f>
        <v>6</v>
      </c>
      <c r="V6" s="213">
        <v>3</v>
      </c>
      <c r="W6" s="122">
        <f>IF((Equipes!B29)="HONNEUR",Equipes!B28,"")</f>
      </c>
      <c r="X6" s="59">
        <f>IF((Equipes!B29)="HONNEUR",Equipes!F29,"")</f>
      </c>
      <c r="Y6" s="76">
        <f>IF((Equipes!$B$29)="HONNEUR",Equipes!D37,"")</f>
      </c>
      <c r="Z6" s="76">
        <f>IF((Equipes!$B$29)="HONNEUR",Equipes!E37,"")</f>
      </c>
      <c r="AA6" s="76">
        <f>IF((Equipes!$B$29)="HONNEUR",Equipes!F37,"")</f>
      </c>
      <c r="AB6" s="76">
        <f>IF((Equipes!$B$29)="HONNEUR",Equipes!G37,"")</f>
      </c>
      <c r="AC6" s="309">
        <f t="shared" si="1"/>
        <v>0</v>
      </c>
      <c r="AD6" s="192">
        <f>IF((Equipes!$B$29)="HONNEUR",COUNTA(Equipes!$A$31:$A$36),"")</f>
      </c>
      <c r="AE6" s="194"/>
      <c r="AF6" s="213">
        <v>3</v>
      </c>
      <c r="AG6" s="161">
        <f>IF((Equipes!B29)="PROMO-EXCEL.",Equipes!B28,"")</f>
      </c>
      <c r="AH6" s="59">
        <f>IF((Equipes!B29)="PROMO-EXCEL.",Equipes!F29,"")</f>
      </c>
      <c r="AI6" s="76">
        <f>IF((Equipes!$B$29)="PROMO-EXCEL.",Equipes!D37,"")</f>
      </c>
      <c r="AJ6" s="76">
        <f>IF((Equipes!$B$29)="PROMO-EXCEL.",Equipes!E37,"")</f>
      </c>
      <c r="AK6" s="76">
        <f>IF((Equipes!$B$29)="PROMO-EXCEL.",Equipes!F37,"")</f>
      </c>
      <c r="AL6" s="76">
        <f>IF((Equipes!$B$29)="PROMO-EXCEL.",Equipes!G37,"")</f>
      </c>
      <c r="AM6" s="309">
        <f t="shared" si="2"/>
        <v>0</v>
      </c>
      <c r="AN6" s="192">
        <f>IF((Equipes!$B$29)="PROMO-EXCEL.",COUNTA(Equipes!$A$31:$A$36),"")</f>
      </c>
      <c r="AP6" s="213">
        <v>3</v>
      </c>
      <c r="AQ6" s="74">
        <f>IF((Equipes!B29)="EXCELLENCE",Equipes!B28,"")</f>
      </c>
      <c r="AR6" s="59">
        <f>IF((Equipes!B29)="EXCELLENCE",Equipes!F29,"")</f>
      </c>
      <c r="AS6" s="78">
        <f>IF((Equipes!$B$29)="EXCELLENCE",Equipes!D37,"")</f>
      </c>
      <c r="AT6" s="78">
        <f>IF((Equipes!$B$29)="EXCELLENCE",Equipes!E37,"")</f>
      </c>
      <c r="AU6" s="78">
        <f>IF((Equipes!$B$29)="EXCELLENCE",Equipes!F37,"")</f>
      </c>
      <c r="AV6" s="78">
        <f>IF((Equipes!$B$29)="EXCELLENCE",Equipes!G37,"")</f>
      </c>
      <c r="AW6" s="309">
        <f t="shared" si="3"/>
        <v>0</v>
      </c>
      <c r="AX6" s="192">
        <f>IF((Equipes!$B$29)="EXCELLENCE",COUNTA(Equipes!$A$31:$A$36),"")</f>
      </c>
    </row>
    <row r="7" spans="2:50" ht="16.5">
      <c r="B7" s="213">
        <v>4</v>
      </c>
      <c r="C7" s="162">
        <f>IF((Equipes!B42)="DEBUTANTES",Equipes!B41,"")</f>
      </c>
      <c r="D7" s="59">
        <f>IF((Equipes!B42)="DEBUTANTES",Equipes!F42,"")</f>
      </c>
      <c r="E7" s="76">
        <f>IF((Equipes!$B$42)="DEBUTANTES",Equipes!D50,"")</f>
      </c>
      <c r="F7" s="76">
        <f>IF((Equipes!$B$42)="DEBUTANTES",Equipes!E50,"")</f>
      </c>
      <c r="G7" s="76">
        <f>IF((Equipes!$B$42)="DEBUTANTES",Equipes!F50,"")</f>
      </c>
      <c r="H7" s="76">
        <f>IF((Equipes!$B$42)="DEBUTANTES",Equipes!G50,"")</f>
      </c>
      <c r="I7" s="309">
        <f t="shared" si="4"/>
        <v>0</v>
      </c>
      <c r="J7" s="192">
        <f>IF((Equipes!$B$42)="DEBUTANTES",COUNTA(Equipes!$A$44:$A$49),"")</f>
      </c>
      <c r="L7" s="213">
        <v>4</v>
      </c>
      <c r="M7" s="160" t="str">
        <f>IF((Equipes!B42)="PROMO-HONNEUR",Equipes!B41,"")</f>
        <v>Jeunes d'ARGENTRE</v>
      </c>
      <c r="N7" s="59">
        <f>IF((Equipes!B42)="PROMO-HONNEUR",Equipes!F42,"")</f>
        <v>4</v>
      </c>
      <c r="O7" s="100">
        <f>IF((Equipes!$B$42)="PROMO-HONNEUR",Equipes!D50,"")</f>
        <v>56.2</v>
      </c>
      <c r="P7" s="76">
        <f>IF((Equipes!$B$42)="PROMO-HONNEUR",Equipes!E50,"")</f>
        <v>52.75</v>
      </c>
      <c r="Q7" s="76">
        <f>IF((Equipes!$B$42)="PROMO-HONNEUR",Equipes!F50,"")</f>
        <v>54.699999999999996</v>
      </c>
      <c r="R7" s="76">
        <f>IF((Equipes!$B$42)="PROMO-HONNEUR",Equipes!G50,"")</f>
        <v>57.65</v>
      </c>
      <c r="S7" s="309">
        <f t="shared" si="0"/>
        <v>221.3</v>
      </c>
      <c r="T7" s="192">
        <f>IF((Equipes!$B$42)="PROMO-HONNEUR",COUNTA(Equipes!$A$44:$A$49),"")</f>
        <v>5</v>
      </c>
      <c r="V7" s="213">
        <v>4</v>
      </c>
      <c r="W7" s="122">
        <f>IF((Equipes!B42)="HONNEUR",Equipes!B41,"")</f>
      </c>
      <c r="X7" s="59">
        <f>IF((Equipes!B42)="HONNEUR",Equipes!F42,"")</f>
      </c>
      <c r="Y7" s="76">
        <f>IF((Equipes!$B$42)="HONNEUR",Equipes!D50,"")</f>
      </c>
      <c r="Z7" s="76">
        <f>IF((Equipes!$B$42)="HONNEUR",Equipes!E50,"")</f>
      </c>
      <c r="AA7" s="76">
        <f>IF((Equipes!$B$42)="HONNEUR",Equipes!F50,"")</f>
      </c>
      <c r="AB7" s="76">
        <f>IF((Equipes!$B$42)="HONNEUR",Equipes!G50,"")</f>
      </c>
      <c r="AC7" s="309">
        <f t="shared" si="1"/>
        <v>0</v>
      </c>
      <c r="AD7" s="192">
        <f>IF((Equipes!$B$42)="HONNEUR",COUNTA(Equipes!$A$44:$A$49),"")</f>
      </c>
      <c r="AE7" s="194"/>
      <c r="AF7" s="213">
        <v>4</v>
      </c>
      <c r="AG7" s="161">
        <f>IF((Equipes!B42)="PROMO-EXCEL.",Equipes!B41,"")</f>
      </c>
      <c r="AH7" s="59">
        <f>IF((Equipes!B42)="PROMO-EXCEL.",Equipes!F42,"")</f>
      </c>
      <c r="AI7" s="76">
        <f>IF((Equipes!$B$42)="PROMO-EXCEL.",Equipes!D50,"")</f>
      </c>
      <c r="AJ7" s="76">
        <f>IF((Equipes!$B$42)="PROMO-EXCEL.",Equipes!E50,"")</f>
      </c>
      <c r="AK7" s="76">
        <f>IF((Equipes!$B$42)="PROMO-EXCEL.",Equipes!F50,"")</f>
      </c>
      <c r="AL7" s="76">
        <f>IF((Equipes!$B$42)="PROMO-EXCEL.",Equipes!G50,"")</f>
      </c>
      <c r="AM7" s="309">
        <f t="shared" si="2"/>
        <v>0</v>
      </c>
      <c r="AN7" s="192">
        <f>IF((Equipes!$B$42)="PROMO-EXCEL.",COUNTA(Equipes!$A$44:$A$49),"")</f>
      </c>
      <c r="AP7" s="213">
        <v>4</v>
      </c>
      <c r="AQ7" s="74">
        <f>IF((Equipes!B42)="EXCELLENCE",Equipes!B41,"")</f>
      </c>
      <c r="AR7" s="59">
        <f>IF((Equipes!B42)="EXCELLENCE",Equipes!F42,"")</f>
      </c>
      <c r="AS7" s="78">
        <f>IF((Equipes!$B$42)="EXCELLENCE",Equipes!D50,"")</f>
      </c>
      <c r="AT7" s="78">
        <f>IF((Equipes!$B$42)="EXCELLENCE",Equipes!E50,"")</f>
      </c>
      <c r="AU7" s="78">
        <f>IF((Equipes!$B$42)="EXCELLENCE",Equipes!F50,"")</f>
      </c>
      <c r="AV7" s="78">
        <f>IF((Equipes!$B$42)="EXCELLENCE",Equipes!G50,"")</f>
      </c>
      <c r="AW7" s="309">
        <f t="shared" si="3"/>
        <v>0</v>
      </c>
      <c r="AX7" s="192">
        <f>IF((Equipes!$B$42)="EXCELLENCE",COUNTA(Equipes!$A$44:$A$49),"")</f>
      </c>
    </row>
    <row r="8" spans="2:50" ht="16.5">
      <c r="B8" s="213">
        <v>5</v>
      </c>
      <c r="C8" s="162">
        <f>IF((Equipes!B55)="DEBUTANTES",Equipes!B54,"")</f>
      </c>
      <c r="D8" s="59">
        <f>IF((Equipes!B55)="DEBUTANTES",Equipes!F55,"")</f>
      </c>
      <c r="E8" s="76">
        <f>IF((Equipes!$B$55)="DEBUTANTES",Equipes!D63,"")</f>
      </c>
      <c r="F8" s="76">
        <f>IF((Equipes!$B$55)="DEBUTANTES",Equipes!E63,"")</f>
      </c>
      <c r="G8" s="76">
        <f>IF((Equipes!$B$55)="DEBUTANTES",Equipes!F63,"")</f>
      </c>
      <c r="H8" s="76">
        <f>IF((Equipes!$B$55)="DEBUTANTES",Equipes!G63,"")</f>
      </c>
      <c r="I8" s="309">
        <f t="shared" si="4"/>
        <v>0</v>
      </c>
      <c r="J8" s="192">
        <f>IF((Equipes!$B$55)="DEBUTANTES",COUNTA(Equipes!$A$57:$A$62),"")</f>
      </c>
      <c r="L8" s="213">
        <v>5</v>
      </c>
      <c r="M8" s="160" t="str">
        <f>IF((Equipes!B55)="PROMO-HONNEUR",Equipes!B54,"")</f>
        <v>Aurore VITRE</v>
      </c>
      <c r="N8" s="59">
        <f>IF((Equipes!B55)="PROMO-HONNEUR",Equipes!F55,"")</f>
        <v>1</v>
      </c>
      <c r="O8" s="100">
        <f>IF((Equipes!$B$55)="PROMO-HONNEUR",Equipes!D63,"")</f>
        <v>60.199999999999996</v>
      </c>
      <c r="P8" s="76">
        <f>IF((Equipes!$B$55)="PROMO-HONNEUR",Equipes!E63,"")</f>
        <v>57.400000000000006</v>
      </c>
      <c r="Q8" s="76">
        <f>IF((Equipes!$B$55)="PROMO-HONNEUR",Equipes!F63,"")</f>
        <v>57.900000000000006</v>
      </c>
      <c r="R8" s="76">
        <f>IF((Equipes!$B$55)="PROMO-HONNEUR",Equipes!G63,"")</f>
        <v>58.6</v>
      </c>
      <c r="S8" s="309">
        <f t="shared" si="0"/>
        <v>234.1</v>
      </c>
      <c r="T8" s="192">
        <f>IF((Equipes!$B$55)="PROMO-HONNEUR",COUNTA(Equipes!$A$57:$A$62),"")</f>
        <v>6</v>
      </c>
      <c r="V8" s="213">
        <v>5</v>
      </c>
      <c r="W8" s="122">
        <f>IF((Equipes!B55)="HONNEUR",Equipes!B54,"")</f>
      </c>
      <c r="X8" s="59">
        <f>IF((Equipes!B55)="HONNEUR",Equipes!F55,"")</f>
      </c>
      <c r="Y8" s="76">
        <f>IF((Equipes!$B$55)="HONNEUR",Equipes!D63,"")</f>
      </c>
      <c r="Z8" s="76">
        <f>IF((Equipes!$B$55)="HONNEUR",Equipes!E63,"")</f>
      </c>
      <c r="AA8" s="76">
        <f>IF((Equipes!$B$55)="HONNEUR",Equipes!F63,"")</f>
      </c>
      <c r="AB8" s="76">
        <f>IF((Equipes!$B$55)="HONNEUR",Equipes!G63,"")</f>
      </c>
      <c r="AC8" s="309">
        <f t="shared" si="1"/>
        <v>0</v>
      </c>
      <c r="AD8" s="192">
        <f>IF((Equipes!$B$55)="HONNEUR",COUNTA(Equipes!$A$57:$A$62),"")</f>
      </c>
      <c r="AE8" s="194"/>
      <c r="AF8" s="213">
        <v>5</v>
      </c>
      <c r="AG8" s="161">
        <f>IF((Equipes!B55)="PROMO-EXCEL.",Equipes!B54,"")</f>
      </c>
      <c r="AH8" s="59">
        <f>IF((Equipes!B55)="PROMO-EXCEL.",Equipes!F55,"")</f>
      </c>
      <c r="AI8" s="76">
        <f>IF((Equipes!$B$55)="PROMO-EXCEL.",Equipes!D63,"")</f>
      </c>
      <c r="AJ8" s="76">
        <f>IF((Equipes!$B$55)="PROMO-EXCEL.",Equipes!E63,"")</f>
      </c>
      <c r="AK8" s="76">
        <f>IF((Equipes!$B$55)="PROMO-EXCEL.",Equipes!F63,"")</f>
      </c>
      <c r="AL8" s="76">
        <f>IF((Equipes!$B$55)="PROMO-EXCEL.",Equipes!G63,"")</f>
      </c>
      <c r="AM8" s="309">
        <f t="shared" si="2"/>
        <v>0</v>
      </c>
      <c r="AN8" s="192">
        <f>IF((Equipes!$B$55)="PROMO-EXCEL.",COUNTA(Equipes!$A$57:$A$62),"")</f>
      </c>
      <c r="AP8" s="213">
        <v>5</v>
      </c>
      <c r="AQ8" s="74">
        <f>IF((Equipes!B55)="EXCELLENCE",Equipes!B54,"")</f>
      </c>
      <c r="AR8" s="59">
        <f>IF((Equipes!B55)="EXCELLENCE",Equipes!F55,"")</f>
      </c>
      <c r="AS8" s="78">
        <f>IF((Equipes!$B$55)="EXCELLENCE",Equipes!D63,"")</f>
      </c>
      <c r="AT8" s="78">
        <f>IF((Equipes!$B$55)="EXCELLENCE",Equipes!E63,"")</f>
      </c>
      <c r="AU8" s="78">
        <f>IF((Equipes!$B$55)="EXCELLENCE",Equipes!F63,"")</f>
      </c>
      <c r="AV8" s="78">
        <f>IF((Equipes!$B$96)="EXCELLENCE",Equipes!G63,"")</f>
      </c>
      <c r="AW8" s="309">
        <f t="shared" si="3"/>
        <v>0</v>
      </c>
      <c r="AX8" s="192">
        <f>IF((Equipes!$B$55)="EXCELLENCE",COUNTA(Equipes!$A$57:$A$62),"")</f>
      </c>
    </row>
    <row r="9" spans="2:50" ht="16.5">
      <c r="B9" s="213">
        <v>6</v>
      </c>
      <c r="C9" s="162">
        <f>IF((Equipes!B68)="DEBUTANTES",Equipes!B67,"")</f>
      </c>
      <c r="D9" s="59">
        <f>IF((Equipes!B68)="DEBUTANTES",Equipes!F68,"")</f>
      </c>
      <c r="E9" s="76">
        <f>IF((Equipes!$B$68)="DEBUTANTES",Equipes!D76,"")</f>
      </c>
      <c r="F9" s="76">
        <f>IF((Equipes!$B$68)="DEBUTANTES",Equipes!E76,"")</f>
      </c>
      <c r="G9" s="76">
        <f>IF((Equipes!$B$68)="DEBUTANTES",Equipes!F76,"")</f>
      </c>
      <c r="H9" s="76">
        <f>IF((Equipes!$B$68)="DEBUTANTES",Equipes!G76,"")</f>
      </c>
      <c r="I9" s="309">
        <f t="shared" si="4"/>
        <v>0</v>
      </c>
      <c r="J9" s="192">
        <f>IF((Equipes!$B$68)="DEBUTANTES",COUNTA(Equipes!$A$70:$A$75),"")</f>
      </c>
      <c r="L9" s="213">
        <v>6</v>
      </c>
      <c r="M9" s="160" t="str">
        <f>IF((Equipes!B68)="PROMO-HONNEUR",Equipes!B67,"")</f>
        <v>Aurore VITRE</v>
      </c>
      <c r="N9" s="59">
        <f>IF((Equipes!B68)="PROMO-HONNEUR",Equipes!F68,"")</f>
        <v>2</v>
      </c>
      <c r="O9" s="100">
        <f>IF((Equipes!$B$68)="PROMO-HONNEUR",Equipes!D76,"")</f>
        <v>60</v>
      </c>
      <c r="P9" s="76">
        <f>IF((Equipes!$B$68)="PROMO-HONNEUR",Equipes!E76,"")</f>
        <v>56.45</v>
      </c>
      <c r="Q9" s="76">
        <f>IF((Equipes!$B$68)="PROMO-HONNEUR",Equipes!F76,"")</f>
        <v>57.3</v>
      </c>
      <c r="R9" s="76">
        <f>IF((Equipes!$B$68)="PROMO-HONNEUR",Equipes!G76,"")</f>
        <v>57.300000000000004</v>
      </c>
      <c r="S9" s="309">
        <f t="shared" si="0"/>
        <v>231.05</v>
      </c>
      <c r="T9" s="192">
        <f>IF((Equipes!$B$68)="PROMO-HONNEUR",COUNTA(Equipes!$A$70:$A$75),"")</f>
        <v>6</v>
      </c>
      <c r="V9" s="213">
        <v>6</v>
      </c>
      <c r="W9" s="122">
        <f>IF((Equipes!B68)="HONNEUR",Equipes!B67,"")</f>
      </c>
      <c r="X9" s="59">
        <f>IF((Equipes!B68)="HONNEUR",Equipes!F68,"")</f>
      </c>
      <c r="Y9" s="76">
        <f>IF((Equipes!$B$68)="HONNEUR",Equipes!D76,"")</f>
      </c>
      <c r="Z9" s="76">
        <f>IF((Equipes!$B$68)="HONNEUR",Equipes!E76,"")</f>
      </c>
      <c r="AA9" s="76">
        <f>IF((Equipes!$B$68)="HONNEUR",Equipes!F76,"")</f>
      </c>
      <c r="AB9" s="76">
        <f>IF((Equipes!$B$68)="HONNEUR",Equipes!G76,"")</f>
      </c>
      <c r="AC9" s="309">
        <f t="shared" si="1"/>
        <v>0</v>
      </c>
      <c r="AD9" s="192">
        <f>IF((Equipes!$B$68)="HONNEUR",COUNTA(Equipes!$A$70:$A$75),"")</f>
      </c>
      <c r="AE9" s="194"/>
      <c r="AF9" s="213">
        <v>6</v>
      </c>
      <c r="AG9" s="161">
        <f>IF((Equipes!B68)="PROMO-EXCEL.",Equipes!B67,"")</f>
      </c>
      <c r="AH9" s="59">
        <f>IF((Equipes!B68)="PROMO-EXCEL.",Equipes!F68,"")</f>
      </c>
      <c r="AI9" s="76">
        <f>IF((Equipes!$B$68)="PROMO-EXCEL.",Equipes!D76,"")</f>
      </c>
      <c r="AJ9" s="76">
        <f>IF((Equipes!$B$68)="PROMO-EXCEL.",Equipes!E76,"")</f>
      </c>
      <c r="AK9" s="76">
        <f>IF((Equipes!$B$68)="PROMO-EXCEL.",Equipes!F76,"")</f>
      </c>
      <c r="AL9" s="76">
        <f>IF((Equipes!$B$68)="PROMO-EXCEL.",Equipes!G76,"")</f>
      </c>
      <c r="AM9" s="309">
        <f t="shared" si="2"/>
        <v>0</v>
      </c>
      <c r="AN9" s="192">
        <f>IF((Equipes!$B$68)="PROMO-EXCEL.",COUNTA(Equipes!$A$70:$A$75),"")</f>
      </c>
      <c r="AP9" s="213">
        <v>6</v>
      </c>
      <c r="AQ9" s="74">
        <f>IF((Equipes!B68)="EXCELLENCE",Equipes!B67,"")</f>
      </c>
      <c r="AR9" s="59">
        <f>IF((Equipes!B68)="EXCELLENCE",Equipes!F68,"")</f>
      </c>
      <c r="AS9" s="78">
        <f>IF((Equipes!$B$68)="EXCELLENCE",Equipes!D76,"")</f>
      </c>
      <c r="AT9" s="78">
        <f>IF((Equipes!$B$68)="EXCELLENCE",Equipes!E76,"")</f>
      </c>
      <c r="AU9" s="78">
        <f>IF((Equipes!$B$68)="EXCELLENCE",Equipes!F76,"")</f>
      </c>
      <c r="AV9" s="78">
        <f>IF((Equipes!$B$68)="EXCELLENCE",Equipes!G76,"")</f>
      </c>
      <c r="AW9" s="309">
        <f t="shared" si="3"/>
        <v>0</v>
      </c>
      <c r="AX9" s="192">
        <f>IF((Equipes!$B$68)="EXCELLENCE",COUNTA(Equipes!$A$70:$A$75),"")</f>
      </c>
    </row>
    <row r="10" spans="2:50" ht="16.5">
      <c r="B10" s="213">
        <v>7</v>
      </c>
      <c r="C10" s="162">
        <f>IF((Equipes!B81)="DEBUTANTES",Equipes!B80,"")</f>
      </c>
      <c r="D10" s="59">
        <f>IF((Equipes!B81)="DEBUTANTES",Equipes!F81,"")</f>
      </c>
      <c r="E10" s="76">
        <f>IF((Equipes!$B$81)="DEBUTANTES",Equipes!D89,"")</f>
      </c>
      <c r="F10" s="76">
        <f>IF((Equipes!$B$81)="DEBUTANTES",Equipes!E89,"")</f>
      </c>
      <c r="G10" s="76">
        <f>IF((Equipes!$B$81)="DEBUTANTES",Equipes!F89,"")</f>
      </c>
      <c r="H10" s="76">
        <f>IF((Equipes!$B$81)="DEBUTANTES",Equipes!G89,"")</f>
      </c>
      <c r="I10" s="309">
        <f t="shared" si="4"/>
        <v>0</v>
      </c>
      <c r="J10" s="192">
        <f>IF((Equipes!$B$81)="DEBUTANTES",COUNTA(Equipes!$A$83:$A$88),"")</f>
      </c>
      <c r="L10" s="213">
        <v>7</v>
      </c>
      <c r="M10" s="160" t="str">
        <f>IF((Equipes!B81)="PROMO-HONNEUR",Equipes!B80,"")</f>
        <v>Aurore VITRE</v>
      </c>
      <c r="N10" s="59">
        <f>IF((Equipes!B81)="PROMO-HONNEUR",Equipes!F81,"")</f>
        <v>3</v>
      </c>
      <c r="O10" s="100">
        <f>IF((Equipes!$B$81)="PROMO-HONNEUR",Equipes!D89,"")</f>
        <v>59.400000000000006</v>
      </c>
      <c r="P10" s="76">
        <f>IF((Equipes!$B$81)="PROMO-HONNEUR",Equipes!E89,"")</f>
        <v>54.400000000000006</v>
      </c>
      <c r="Q10" s="76">
        <f>IF((Equipes!$B$81)="PROMO-HONNEUR",Equipes!F89,"")</f>
        <v>55.900000000000006</v>
      </c>
      <c r="R10" s="76">
        <f>IF((Equipes!$B$81)="PROMO-HONNEUR",Equipes!G89,"")</f>
        <v>58.25</v>
      </c>
      <c r="S10" s="309">
        <f t="shared" si="0"/>
        <v>227.95000000000002</v>
      </c>
      <c r="T10" s="192">
        <f>IF((Equipes!$B$81)="PROMO-HONNEUR",COUNTA(Equipes!$A$83:$A$88),"")</f>
        <v>5</v>
      </c>
      <c r="V10" s="213">
        <v>7</v>
      </c>
      <c r="W10" s="122">
        <f>IF((Equipes!B81)="HONNEUR",Equipes!B80,"")</f>
      </c>
      <c r="X10" s="59">
        <f>IF((Equipes!B81)="HONNEUR",Equipes!F81,"")</f>
      </c>
      <c r="Y10" s="76">
        <f>IF((Equipes!$B$81)="HONNEUR",Equipes!D89,"")</f>
      </c>
      <c r="Z10" s="76">
        <f>IF((Equipes!$B$81)="HONNEUR",Equipes!E89,"")</f>
      </c>
      <c r="AA10" s="76">
        <f>IF((Equipes!$B$81)="HONNEUR",Equipes!F89,"")</f>
      </c>
      <c r="AB10" s="76">
        <f>IF((Equipes!$B$81)="HONNEUR",Equipes!G89,"")</f>
      </c>
      <c r="AC10" s="309">
        <f t="shared" si="1"/>
        <v>0</v>
      </c>
      <c r="AD10" s="192">
        <f>IF((Equipes!$B$81)="HONNEUR",COUNTA(Equipes!$A$83:$A$88),"")</f>
      </c>
      <c r="AE10" s="194"/>
      <c r="AF10" s="213">
        <v>7</v>
      </c>
      <c r="AG10" s="75">
        <f>IF((Equipes!B81)="PROMO-EXCEL.",Equipes!B80,"")</f>
      </c>
      <c r="AH10" s="59">
        <f>IF((Equipes!B81)="PROMO-EXCEL.",Equipes!F81,"")</f>
      </c>
      <c r="AI10" s="76">
        <f>IF((Equipes!$B$81)="PROMO-EXCEL.",Equipes!D89,"")</f>
      </c>
      <c r="AJ10" s="76">
        <f>IF((Equipes!$B$81)="PROMO-EXCEL.",Equipes!E89,"")</f>
      </c>
      <c r="AK10" s="76">
        <f>IF((Equipes!$B$81)="PROMO-EXCEL.",Equipes!F89,"")</f>
      </c>
      <c r="AL10" s="76">
        <f>IF((Equipes!$B$81)="PROMO-EXCEL.",Equipes!G89,"")</f>
      </c>
      <c r="AM10" s="309">
        <f t="shared" si="2"/>
        <v>0</v>
      </c>
      <c r="AN10" s="192">
        <f>IF((Equipes!$B$81)="PROMO-EXCEL.",COUNTA(Equipes!$A$83:$A$88),"")</f>
      </c>
      <c r="AP10" s="213">
        <v>7</v>
      </c>
      <c r="AQ10" s="74">
        <f>IF((Equipes!B81)="EXCELLENCE",Equipes!B80,"")</f>
      </c>
      <c r="AR10" s="59">
        <f>IF((Equipes!B81)="EXCELLENCE",Equipes!F81,"")</f>
      </c>
      <c r="AS10" s="78">
        <f>IF((Equipes!$B$81)="EXCELLENCE",Equipes!D89,"")</f>
      </c>
      <c r="AT10" s="78">
        <f>IF((Equipes!$B$81)="EXCELLENCE",Equipes!E89,"")</f>
      </c>
      <c r="AU10" s="78">
        <f>IF((Equipes!$B$81)="EXCELLENCE",Equipes!F89,"")</f>
      </c>
      <c r="AV10" s="78">
        <f>IF((Equipes!$B$81)="EXCELLENCE",Equipes!G89,"")</f>
      </c>
      <c r="AW10" s="309">
        <f t="shared" si="3"/>
        <v>0</v>
      </c>
      <c r="AX10" s="192">
        <f>IF((Equipes!$B$81)="EXCELLENCE",COUNTA(Equipes!$A$83:$A$88),"")</f>
      </c>
    </row>
    <row r="11" spans="2:50" ht="16.5">
      <c r="B11" s="213">
        <v>8</v>
      </c>
      <c r="C11" s="162">
        <f>IF((Equipes!B96)="DEBUTANTES",Equipes!B95,"")</f>
      </c>
      <c r="D11" s="59">
        <f>IF((Equipes!B96)="DEBUTANTES",Equipes!F96,"")</f>
      </c>
      <c r="E11" s="76">
        <f>IF((Equipes!$B$96)="DEBUTANTES",Equipes!D104,"")</f>
      </c>
      <c r="F11" s="76">
        <f>IF((Equipes!$B$96)="DEBUTANTES",Equipes!E104,"")</f>
      </c>
      <c r="G11" s="76">
        <f>IF((Equipes!$B$96)="DEBUTANTES",Equipes!F104,"")</f>
      </c>
      <c r="H11" s="76">
        <f>IF((Equipes!$B$96)="DEBUTANTES",Equipes!G104,"")</f>
      </c>
      <c r="I11" s="309">
        <f t="shared" si="4"/>
        <v>0</v>
      </c>
      <c r="J11" s="192">
        <f>IF((Equipes!$B$96)="DEBUTANTES",COUNTA(Equipes!$A$98:$A$103),"")</f>
      </c>
      <c r="L11" s="213">
        <v>8</v>
      </c>
      <c r="M11" s="160" t="str">
        <f>IF((Equipes!B96)="PROMO-HONNEUR",Equipes!B95,"")</f>
        <v>U. S. L. SAINT-DOMINEUC</v>
      </c>
      <c r="N11" s="59">
        <f>IF((Equipes!B96)="PROMO-HONNEUR",Equipes!F96,"")</f>
        <v>1</v>
      </c>
      <c r="O11" s="100">
        <f>IF((Equipes!$B$96)="PROMO-HONNEUR",Equipes!D104,"")</f>
        <v>60.4</v>
      </c>
      <c r="P11" s="76">
        <f>IF((Equipes!$B$96)="PROMO-HONNEUR",Equipes!E104,"")</f>
        <v>57.4</v>
      </c>
      <c r="Q11" s="76">
        <f>IF((Equipes!$B$96)="PROMO-HONNEUR",Equipes!F104,"")</f>
        <v>57.7</v>
      </c>
      <c r="R11" s="76">
        <f>IF((Equipes!$B$96)="PROMO-HONNEUR",Equipes!G104,"")</f>
        <v>58.14999999999999</v>
      </c>
      <c r="S11" s="309">
        <f t="shared" si="0"/>
        <v>233.64999999999998</v>
      </c>
      <c r="T11" s="192">
        <f>IF((Equipes!$B$96)="PROMO-HONNEUR",COUNTA(Equipes!$A$98:$A$103),"")</f>
        <v>6</v>
      </c>
      <c r="V11" s="213">
        <v>8</v>
      </c>
      <c r="W11" s="122">
        <f>IF((Equipes!B96)="HONNEUR",Equipes!B95,"")</f>
      </c>
      <c r="X11" s="59">
        <f>IF((Equipes!B96)="HONNEUR",Equipes!F96,"")</f>
      </c>
      <c r="Y11" s="76">
        <f>IF((Equipes!$B$96)="HONNEUR",Equipes!D104,"")</f>
      </c>
      <c r="Z11" s="76">
        <f>IF((Equipes!$B$96)="HONNEUR",Equipes!E104,"")</f>
      </c>
      <c r="AA11" s="76">
        <f>IF((Equipes!$B$96)="HONNEUR",Equipes!F104,"")</f>
      </c>
      <c r="AB11" s="76">
        <f>IF((Equipes!$B$96)="HONNEUR",Equipes!G104,"")</f>
      </c>
      <c r="AC11" s="309">
        <f t="shared" si="1"/>
        <v>0</v>
      </c>
      <c r="AD11" s="192">
        <f>IF((Equipes!$B$96)="HONNEUR",COUNTA(Equipes!$A$98:$A$103),"")</f>
      </c>
      <c r="AE11" s="194"/>
      <c r="AF11" s="213">
        <v>8</v>
      </c>
      <c r="AG11" s="75">
        <f>IF((Equipes!B96)="PROMO-EXCEL.",Equipes!B95,"")</f>
      </c>
      <c r="AH11" s="59">
        <f>IF((Equipes!B96)="PROMO-EXCEL.",Equipes!F96,"")</f>
      </c>
      <c r="AI11" s="79">
        <f>IF((Equipes!$B$96)="PROMO-EXCEL.",Equipes!D104,"")</f>
      </c>
      <c r="AJ11" s="79">
        <f>IF((Equipes!$B$96)="PROMO-EXCEL.",Equipes!E104,"")</f>
      </c>
      <c r="AK11" s="79">
        <f>IF((Equipes!$B$96)="PROMO-EXCEL.",Equipes!F104,"")</f>
      </c>
      <c r="AL11" s="79">
        <f>IF((Equipes!$B$96)="PROMO-EXCEL.",Equipes!G104,"")</f>
      </c>
      <c r="AM11" s="309">
        <f t="shared" si="2"/>
        <v>0</v>
      </c>
      <c r="AN11" s="192">
        <f>IF((Equipes!$B$96)="PROMO-EXCEL.",COUNTA(Equipes!$A$98:$A$103),"")</f>
      </c>
      <c r="AP11" s="213">
        <v>8</v>
      </c>
      <c r="AQ11" s="74">
        <f>IF((Equipes!B96)="EXCELLENCE",Equipes!B95,"")</f>
      </c>
      <c r="AR11" s="59">
        <f>IF((Equipes!B96)="EXCELLENCE",Equipes!F96,"")</f>
      </c>
      <c r="AS11" s="78">
        <f>IF((Equipes!$B$96)="EXCELLENCE",Equipes!D104,"")</f>
      </c>
      <c r="AT11" s="78">
        <f>IF((Equipes!$B$96)="EXCELLENCE",Equipes!E104,"")</f>
      </c>
      <c r="AU11" s="78">
        <f>IF((Equipes!$B$96)="EXCELLENCE",Equipes!F104,"")</f>
      </c>
      <c r="AV11" s="78">
        <f>IF((Equipes!$B$96)="EXCELLENCE",Equipes!G104,"")</f>
      </c>
      <c r="AW11" s="309">
        <f t="shared" si="3"/>
        <v>0</v>
      </c>
      <c r="AX11" s="192">
        <f>IF((Equipes!$B$96)="EXCELLENCE",COUNTA(Equipes!$A$98:$A$103),"")</f>
      </c>
    </row>
    <row r="12" spans="2:50" ht="16.5">
      <c r="B12" s="213">
        <v>9</v>
      </c>
      <c r="C12" s="162">
        <f>IF((Equipes!B109)="DEBUTANTES",Equipes!B108,"")</f>
      </c>
      <c r="D12" s="59">
        <f>IF((Equipes!B109)="DEBUTANTES",Equipes!F109,"")</f>
      </c>
      <c r="E12" s="76">
        <f>IF((Equipes!$B$109)="DEBUTANTES",Equipes!D117,"")</f>
      </c>
      <c r="F12" s="76">
        <f>IF((Equipes!$B$109)="DEBUTANTES",Equipes!E117,"")</f>
      </c>
      <c r="G12" s="76">
        <f>IF((Equipes!$B$109)="DEBUTANTES",Equipes!F117,"")</f>
      </c>
      <c r="H12" s="76">
        <f>IF((Equipes!$B$109)="DEBUTANTES",Equipes!G117,"")</f>
      </c>
      <c r="I12" s="309">
        <f t="shared" si="4"/>
        <v>0</v>
      </c>
      <c r="J12" s="192">
        <f>IF((Equipes!$B$109)="DEBUTANTES",COUNTA(Equipes!$A$111:$A$116),"")</f>
      </c>
      <c r="L12" s="213">
        <v>9</v>
      </c>
      <c r="M12" s="160" t="str">
        <f>IF((Equipes!B109)="PROMO-HONNEUR",Equipes!B108,"")</f>
        <v>U. S. L. SAINT-DOMINEUC</v>
      </c>
      <c r="N12" s="59">
        <f>IF((Equipes!B109)="PROMO-HONNEUR",Equipes!F109,"")</f>
        <v>2</v>
      </c>
      <c r="O12" s="100">
        <f>IF((Equipes!$B$109)="PROMO-HONNEUR",Equipes!D117,"")</f>
        <v>60.25</v>
      </c>
      <c r="P12" s="76">
        <f>IF((Equipes!$B$109)="PROMO-HONNEUR",Equipes!E117,"")</f>
        <v>57</v>
      </c>
      <c r="Q12" s="76">
        <f>IF((Equipes!$B$109)="PROMO-HONNEUR",Equipes!F117,"")</f>
        <v>57.10000000000001</v>
      </c>
      <c r="R12" s="76">
        <f>IF((Equipes!$B$109)="PROMO-HONNEUR",Equipes!G117,"")</f>
        <v>58.05</v>
      </c>
      <c r="S12" s="309">
        <f t="shared" si="0"/>
        <v>232.40000000000003</v>
      </c>
      <c r="T12" s="192">
        <f>IF((Equipes!$B$109)="PROMO-HONNEUR",COUNTA(Equipes!$A$111:$A$116),"")</f>
        <v>6</v>
      </c>
      <c r="V12" s="213">
        <v>9</v>
      </c>
      <c r="W12" s="122">
        <f>IF((Equipes!B109)="HONNEUR",Equipes!B108,"")</f>
      </c>
      <c r="X12" s="59">
        <f>IF((Equipes!B109)="HONNEUR",Equipes!F109,"")</f>
      </c>
      <c r="Y12" s="76">
        <f>IF((Equipes!$B$109)="HONNEUR",Equipes!D117,"")</f>
      </c>
      <c r="Z12" s="76">
        <f>IF((Equipes!$B$109)="HONNEUR",Equipes!E117,"")</f>
      </c>
      <c r="AA12" s="76">
        <f>IF((Equipes!$B$109)="HONNEUR",Equipes!F117,"")</f>
      </c>
      <c r="AB12" s="76">
        <f>IF((Equipes!$B$109)="HONNEUR",Equipes!G117,"")</f>
      </c>
      <c r="AC12" s="309">
        <f t="shared" si="1"/>
        <v>0</v>
      </c>
      <c r="AD12" s="192">
        <f>IF((Equipes!$B$109)="HONNEUR",COUNTA(Equipes!$A$111:$A$116),"")</f>
      </c>
      <c r="AE12" s="194"/>
      <c r="AF12" s="213">
        <v>9</v>
      </c>
      <c r="AG12" s="75">
        <f>IF((Equipes!B109)="PROMO-EXCEL.",Equipes!B108,"")</f>
      </c>
      <c r="AH12" s="59">
        <f>IF((Equipes!B109)="PROMO-EXCEL.",Equipes!F109,"")</f>
      </c>
      <c r="AI12" s="79">
        <f>IF((Equipes!$B$109)="PROMO-EXCEL.",Equipes!D117,"")</f>
      </c>
      <c r="AJ12" s="79">
        <f>IF((Equipes!$B$109)="PROMO-EXCEL.",Equipes!E117,"")</f>
      </c>
      <c r="AK12" s="79">
        <f>IF((Equipes!$B$109)="PROMO-EXCEL.",Equipes!F117,"")</f>
      </c>
      <c r="AL12" s="79">
        <f>IF((Equipes!$B$109)="PROMO-EXCEL.",Equipes!G117,"")</f>
      </c>
      <c r="AM12" s="309">
        <f t="shared" si="2"/>
        <v>0</v>
      </c>
      <c r="AN12" s="192">
        <f>IF((Equipes!$B$109)="PROMO-EXCEL.",COUNTA(Equipes!$A$111:$A$116),"")</f>
      </c>
      <c r="AP12" s="213">
        <v>9</v>
      </c>
      <c r="AQ12" s="74">
        <f>IF((Equipes!B109)="EXCELLENCE",Equipes!B108,"")</f>
      </c>
      <c r="AR12" s="59">
        <f>IF((Equipes!B109)="EXCELLENCE",Equipes!F109,"")</f>
      </c>
      <c r="AS12" s="78">
        <f>IF((Equipes!$B$109)="EXCELLENCE",Equipes!D117,"")</f>
      </c>
      <c r="AT12" s="78">
        <f>IF((Equipes!$B$109)="EXCELLENCE",Equipes!E117,"")</f>
      </c>
      <c r="AU12" s="78">
        <f>IF((Equipes!$B$109)="EXCELLENCE",Equipes!F117,"")</f>
      </c>
      <c r="AV12" s="78">
        <f>IF((Equipes!$B$109)="EXCELLENCE",Equipes!G117,"")</f>
      </c>
      <c r="AW12" s="309">
        <f t="shared" si="3"/>
        <v>0</v>
      </c>
      <c r="AX12" s="192">
        <f>IF((Equipes!$B$109)="EXCELLENCE",COUNTA(Equipes!$A$111:$A$116),"")</f>
      </c>
    </row>
    <row r="13" spans="2:50" ht="16.5">
      <c r="B13" s="213">
        <v>10</v>
      </c>
      <c r="C13" s="162">
        <f>IF((Equipes!B122)="DEBUTANTES",Equipes!B121,"")</f>
      </c>
      <c r="D13" s="59">
        <f>IF((Equipes!B122)="DEBUTANTES",Equipes!F122,"")</f>
      </c>
      <c r="E13" s="76">
        <f>IF((Equipes!$B$122)="DEBUTANTES",Equipes!D130,"")</f>
      </c>
      <c r="F13" s="76">
        <f>IF((Equipes!$B$122)="DEBUTANTES",Equipes!E130,"")</f>
      </c>
      <c r="G13" s="76">
        <f>IF((Equipes!$B$122)="DEBUTANTES",Equipes!F130,"")</f>
      </c>
      <c r="H13" s="76">
        <f>IF((Equipes!$B$122)="DEBUTANTES",Equipes!G130,"")</f>
      </c>
      <c r="I13" s="309">
        <f>SUM(E13:H13)</f>
        <v>0</v>
      </c>
      <c r="J13" s="192">
        <f>IF((Equipes!$B$122)="DEBUTANTES",COUNTA(Equipes!$A$124:$A$129),"")</f>
      </c>
      <c r="L13" s="213">
        <v>10</v>
      </c>
      <c r="M13" s="160" t="str">
        <f>IF((Equipes!B122)="PROMO-HONNEUR",Equipes!B121,"")</f>
        <v>U. S. L. SAINT-DOMINEUC</v>
      </c>
      <c r="N13" s="59">
        <f>IF((Equipes!B122)="PROMO-HONNEUR",Equipes!F122,"")</f>
        <v>3</v>
      </c>
      <c r="O13" s="100">
        <f>IF((Equipes!$B$122)="PROMO-HONNEUR",Equipes!D130,"")</f>
        <v>28.55</v>
      </c>
      <c r="P13" s="76">
        <f>IF((Equipes!$B$122)="PROMO-HONNEUR",Equipes!E130,"")</f>
        <v>25.25</v>
      </c>
      <c r="Q13" s="76">
        <f>IF((Equipes!$B$122)="PROMO-HONNEUR",Equipes!F130,"")</f>
        <v>26.200000000000003</v>
      </c>
      <c r="R13" s="76">
        <f>IF((Equipes!$B$122)="PROMO-HONNEUR",Equipes!G130,"")</f>
        <v>28.549999999999997</v>
      </c>
      <c r="S13" s="309">
        <f aca="true" t="shared" si="5" ref="S13:S47">SUM(O13:R13)</f>
        <v>108.55</v>
      </c>
      <c r="T13" s="192">
        <f>IF((Equipes!$B$122)="PROMO-HONNEUR",COUNTA(Equipes!$A$124:$A$129),"")</f>
        <v>2</v>
      </c>
      <c r="V13" s="213">
        <v>10</v>
      </c>
      <c r="W13" s="122">
        <f>IF((Equipes!B122)="HONNEUR",Equipes!B121,"")</f>
      </c>
      <c r="X13" s="59">
        <f>IF((Equipes!B122)="HONNEUR",Equipes!F122,"")</f>
      </c>
      <c r="Y13" s="76">
        <f>IF((Equipes!$B$122)="HONNEUR",Equipes!D130,"")</f>
      </c>
      <c r="Z13" s="76">
        <f>IF((Equipes!$B$122)="HONNEUR",Equipes!E130,"")</f>
      </c>
      <c r="AA13" s="76">
        <f>IF((Equipes!$B$122)="HONNEUR",Equipes!F130,"")</f>
      </c>
      <c r="AB13" s="76">
        <f>IF((Equipes!$B$122)="HONNEUR",Equipes!G130,"")</f>
      </c>
      <c r="AC13" s="309">
        <f aca="true" t="shared" si="6" ref="AC13:AC47">SUM(Y13:AB13)</f>
        <v>0</v>
      </c>
      <c r="AD13" s="192">
        <f>IF((Equipes!$B$122)="HONNEUR",COUNTA(Equipes!$A$124:$A$129),"")</f>
      </c>
      <c r="AE13" s="194"/>
      <c r="AF13" s="213">
        <v>10</v>
      </c>
      <c r="AG13" s="75">
        <f>IF((Equipes!B122)="PROMO-EXCEL.",Equipes!B121,"")</f>
      </c>
      <c r="AH13" s="59">
        <f>IF((Equipes!B122)="PROMO-EXCEL.",Equipes!F122,"")</f>
      </c>
      <c r="AI13" s="79">
        <f>IF((Equipes!$B$122)="PROMO-EXCEL.",Equipes!D130,"")</f>
      </c>
      <c r="AJ13" s="79">
        <f>IF((Equipes!$B$122)="PROMO-EXCEL.",Equipes!E130,"")</f>
      </c>
      <c r="AK13" s="79">
        <f>IF((Equipes!$B$122)="PROMO-EXCEL.",Equipes!F130,"")</f>
      </c>
      <c r="AL13" s="79">
        <f>IF((Equipes!$B$122)="PROMO-EXCEL.",Equipes!G130,"")</f>
      </c>
      <c r="AM13" s="309">
        <f t="shared" si="2"/>
        <v>0</v>
      </c>
      <c r="AN13" s="192">
        <f>IF((Equipes!$B$122)="PROMO-EXCEL.",COUNTA(Equipes!$A$124:$A$129),"")</f>
      </c>
      <c r="AP13" s="213">
        <v>10</v>
      </c>
      <c r="AQ13" s="74">
        <f>IF((Equipes!B122)="EXCELLENCE",Equipes!B121,"")</f>
      </c>
      <c r="AR13" s="59">
        <f>IF((Equipes!B122)="EXCELLENCE",Equipes!F122,"")</f>
      </c>
      <c r="AS13" s="78">
        <f>IF((Equipes!$B$122)="EXCELLENCE",Equipes!D130,"")</f>
      </c>
      <c r="AT13" s="78">
        <f>IF((Equipes!$B$122)="EXCELLENCE",Equipes!E130,"")</f>
      </c>
      <c r="AU13" s="78">
        <f>IF((Equipes!$B$122)="EXCELLENCE",Equipes!F130,"")</f>
      </c>
      <c r="AV13" s="78">
        <f>IF((Equipes!$B$122)="EXCELLENCE",Equipes!G130,"")</f>
      </c>
      <c r="AW13" s="309">
        <f t="shared" si="3"/>
        <v>0</v>
      </c>
      <c r="AX13" s="192">
        <f>IF((Equipes!$B$122)="EXCELLENCE",COUNTA(Equipes!$A$124:$A$129),"")</f>
      </c>
    </row>
    <row r="14" spans="2:50" ht="16.5">
      <c r="B14" s="213">
        <v>11</v>
      </c>
      <c r="C14" s="162">
        <f>IF((Equipes!B135)="DEBUTANTES",Equipes!B134,"")</f>
      </c>
      <c r="D14" s="59">
        <f>IF((Equipes!B135)="DEBUTANTES",Equipes!F135,"")</f>
      </c>
      <c r="E14" s="76">
        <f>IF((Equipes!$B$135)="DEBUTANTES",Equipes!D143,"")</f>
      </c>
      <c r="F14" s="76">
        <f>IF((Equipes!$B$135)="DEBUTANTES",Equipes!E143,"")</f>
      </c>
      <c r="G14" s="76">
        <f>IF((Equipes!$B$135)="DEBUTANTES",Equipes!F143,"")</f>
      </c>
      <c r="H14" s="76">
        <f>IF((Equipes!$B$135)="DEBUTANTES",Equipes!G143,"")</f>
      </c>
      <c r="I14" s="309">
        <f>SUM(E14:H14)</f>
        <v>0</v>
      </c>
      <c r="J14" s="192">
        <f>IF((Equipes!$B$135)="DEBUTANTES",COUNTA(Equipes!$A$137:$A$142),"")</f>
      </c>
      <c r="L14" s="213">
        <v>11</v>
      </c>
      <c r="M14" s="160" t="str">
        <f>IF((Equipes!B135)="PROMO-HONNEUR",Equipes!B134,"")</f>
        <v>Domrémy BRUZ</v>
      </c>
      <c r="N14" s="59">
        <f>IF((Equipes!B135)="PROMO-HONNEUR",Equipes!F135,"")</f>
        <v>1</v>
      </c>
      <c r="O14" s="100">
        <f>IF((Equipes!$B$135)="PROMO-HONNEUR",Equipes!D143,"")</f>
        <v>60.2</v>
      </c>
      <c r="P14" s="76">
        <f>IF((Equipes!$B$135)="PROMO-HONNEUR",Equipes!E143,"")</f>
        <v>56.75</v>
      </c>
      <c r="Q14" s="76">
        <f>IF((Equipes!$B$135)="PROMO-HONNEUR",Equipes!F143,"")</f>
        <v>57.4</v>
      </c>
      <c r="R14" s="76">
        <f>IF((Equipes!$B$135)="PROMO-HONNEUR",Equipes!G143,"")</f>
        <v>58.65</v>
      </c>
      <c r="S14" s="309">
        <f t="shared" si="5"/>
        <v>233</v>
      </c>
      <c r="T14" s="192">
        <f>IF((Equipes!$B$135)="PROMO-HONNEUR",COUNTA(Equipes!$A$137:$A$142),"")</f>
        <v>5</v>
      </c>
      <c r="V14" s="213">
        <v>11</v>
      </c>
      <c r="W14" s="122">
        <f>IF((Equipes!B135)="HONNEUR",Equipes!B134,"")</f>
      </c>
      <c r="X14" s="59">
        <f>IF((Equipes!B135)="HONNEUR",Equipes!F135,"")</f>
      </c>
      <c r="Y14" s="76">
        <f>IF((Equipes!$B$135)="HONNEUR",Equipes!D143,"")</f>
      </c>
      <c r="Z14" s="76">
        <f>IF((Equipes!$B$135)="HONNEUR",Equipes!E143,"")</f>
      </c>
      <c r="AA14" s="76">
        <f>IF((Equipes!$B$135)="HONNEUR",Equipes!F143,"")</f>
      </c>
      <c r="AB14" s="76">
        <f>IF((Equipes!$B$135)="HONNEUR",Equipes!G143,"")</f>
      </c>
      <c r="AC14" s="309">
        <f t="shared" si="6"/>
        <v>0</v>
      </c>
      <c r="AD14" s="192">
        <f>IF((Equipes!$B$135)="HONNEUR",COUNTA(Equipes!$A$137:$A$142),"")</f>
      </c>
      <c r="AE14" s="194"/>
      <c r="AF14" s="213">
        <v>11</v>
      </c>
      <c r="AG14" s="75">
        <f>IF((Equipes!B135)="PROMO-EXCEL.",Equipes!B134,"")</f>
      </c>
      <c r="AH14" s="59">
        <f>IF((Equipes!B135)="PROMO-EXCEL.",Equipes!F135,"")</f>
      </c>
      <c r="AI14" s="79">
        <f>IF((Equipes!$B$135)="PROMO-EXCEL.",Equipes!D143,"")</f>
      </c>
      <c r="AJ14" s="79">
        <f>IF((Equipes!$B$135)="PROMO-EXCEL.",Equipes!E143,"")</f>
      </c>
      <c r="AK14" s="79">
        <f>IF((Equipes!$B$135)="PROMO-EXCEL.",Equipes!F143,"")</f>
      </c>
      <c r="AL14" s="79">
        <f>IF((Equipes!$B$135)="PROMO-EXCEL.",Equipes!G143,"")</f>
      </c>
      <c r="AM14" s="309">
        <f t="shared" si="2"/>
        <v>0</v>
      </c>
      <c r="AN14" s="192">
        <f>IF((Equipes!$B$135)="PROMO-EXCEL.",COUNTA(Equipes!$A$137:$A$142),"")</f>
      </c>
      <c r="AP14" s="213">
        <v>11</v>
      </c>
      <c r="AQ14" s="74">
        <f>IF((Equipes!B135)="EXCELLENCE",Equipes!B134,"")</f>
      </c>
      <c r="AR14" s="59">
        <f>IF((Equipes!B135)="EXCELLENCE",Equipes!F135,"")</f>
      </c>
      <c r="AS14" s="78">
        <f>IF((Equipes!$B$135)="EXCELLENCE",Equipes!D143,"")</f>
      </c>
      <c r="AT14" s="78">
        <f>IF((Equipes!$B$135)="EXCELLENCE",Equipes!E143,"")</f>
      </c>
      <c r="AU14" s="78">
        <f>IF((Equipes!$B$135)="EXCELLENCE",Equipes!F143,"")</f>
      </c>
      <c r="AV14" s="78">
        <f>IF((Equipes!$B$135)="EXCELLENCE",Equipes!G143,"")</f>
      </c>
      <c r="AW14" s="309">
        <f t="shared" si="3"/>
        <v>0</v>
      </c>
      <c r="AX14" s="192">
        <f>IF((Equipes!$B$135)="EXCELLENCE",COUNTA(Equipes!$A$137:$A$142),"")</f>
      </c>
    </row>
    <row r="15" spans="2:50" ht="16.5">
      <c r="B15" s="213">
        <v>12</v>
      </c>
      <c r="C15" s="162">
        <f>IF((Equipes!B148)="DEBUTANTES",Equipes!B147,"")</f>
      </c>
      <c r="D15" s="59">
        <f>IF((Equipes!B148)="DEBUTANTES",Equipes!F148,"")</f>
      </c>
      <c r="E15" s="76">
        <f>IF((Equipes!$B$148)="DEBUTANTES",Equipes!D156,"")</f>
      </c>
      <c r="F15" s="76">
        <f>IF((Equipes!$B$148)="DEBUTANTES",Equipes!E156,"")</f>
      </c>
      <c r="G15" s="76">
        <f>IF((Equipes!$B$148)="DEBUTANTES",Equipes!F156,"")</f>
      </c>
      <c r="H15" s="76">
        <f>IF((Equipes!$B$148)="DEBUTANTES",Equipes!G156,"")</f>
      </c>
      <c r="I15" s="309">
        <f>SUM(E15:H15)</f>
        <v>0</v>
      </c>
      <c r="J15" s="192">
        <f>IF((Equipes!$B$148)="DEBUTANTES",COUNTA(Equipes!$A$150:$A$155),"")</f>
      </c>
      <c r="L15" s="213">
        <v>12</v>
      </c>
      <c r="M15" s="160" t="str">
        <f>IF((Equipes!B148)="PROMO-HONNEUR",Equipes!B147,"")</f>
        <v>Jongleurs  LA GUERCHE</v>
      </c>
      <c r="N15" s="59">
        <f>IF((Equipes!B148)="PROMO-HONNEUR",Equipes!F148,"")</f>
        <v>1</v>
      </c>
      <c r="O15" s="100">
        <f>IF((Equipes!$B$148)="PROMO-HONNEUR",Equipes!D156,"")</f>
        <v>59</v>
      </c>
      <c r="P15" s="76">
        <f>IF((Equipes!$B$148)="PROMO-HONNEUR",Equipes!E156,"")</f>
        <v>56.8</v>
      </c>
      <c r="Q15" s="76">
        <f>IF((Equipes!$B$148)="PROMO-HONNEUR",Equipes!F156,"")</f>
        <v>56.699999999999996</v>
      </c>
      <c r="R15" s="76">
        <f>IF((Equipes!$B$148)="PROMO-HONNEUR",Equipes!G156,"")</f>
        <v>58.7</v>
      </c>
      <c r="S15" s="309">
        <f t="shared" si="5"/>
        <v>231.2</v>
      </c>
      <c r="T15" s="192">
        <f>IF((Equipes!$B$148)="PROMO-HONNEUR",COUNTA(Equipes!$A$150:$A$155),"")</f>
        <v>6</v>
      </c>
      <c r="V15" s="213">
        <v>12</v>
      </c>
      <c r="W15" s="122">
        <f>IF((Equipes!B148)="HONNEUR",Equipes!B147,"")</f>
      </c>
      <c r="X15" s="59">
        <f>IF((Equipes!B148)="HONNEUR",Equipes!F148,"")</f>
      </c>
      <c r="Y15" s="76">
        <f>IF((Equipes!$B$148)="HONNEUR",Equipes!D156,"")</f>
      </c>
      <c r="Z15" s="76">
        <f>IF((Equipes!$B$148)="HONNEUR",Equipes!E156,"")</f>
      </c>
      <c r="AA15" s="76">
        <f>IF((Equipes!$B$148)="HONNEUR",Equipes!F156,"")</f>
      </c>
      <c r="AB15" s="76">
        <f>IF((Equipes!$B$148)="HONNEUR",Equipes!G156,"")</f>
      </c>
      <c r="AC15" s="309">
        <f t="shared" si="6"/>
        <v>0</v>
      </c>
      <c r="AD15" s="192">
        <f>IF((Equipes!$B$148)="HONNEUR",COUNTA(Equipes!$A$150:$A$155),"")</f>
      </c>
      <c r="AE15" s="194"/>
      <c r="AF15" s="213">
        <v>12</v>
      </c>
      <c r="AG15" s="75">
        <f>IF((Equipes!B148)="PROMO-EXCEL.",Equipes!B147,"")</f>
      </c>
      <c r="AH15" s="59">
        <f>IF((Equipes!B148)="PROMO-EXCEL.",Equipes!F148,"")</f>
      </c>
      <c r="AI15" s="79">
        <f>IF((Equipes!$B$148)="PROMO-EXCEL.",Equipes!D156,"")</f>
      </c>
      <c r="AJ15" s="79">
        <f>IF((Equipes!$B$148)="PROMO-EXCEL.",Equipes!E156,"")</f>
      </c>
      <c r="AK15" s="79">
        <f>IF((Equipes!$B$148)="PROMO-EXCEL.",Equipes!F156,"")</f>
      </c>
      <c r="AL15" s="79">
        <f>IF((Equipes!$B$148)="PROMO-EXCEL.",Equipes!G156,"")</f>
      </c>
      <c r="AM15" s="309">
        <f t="shared" si="2"/>
        <v>0</v>
      </c>
      <c r="AN15" s="192">
        <f>IF((Equipes!$B$148)="PROMO-EXCEL.",COUNTA(Equipes!$A$150:$A$155),"")</f>
      </c>
      <c r="AP15" s="213">
        <v>12</v>
      </c>
      <c r="AQ15" s="74">
        <f>IF((Equipes!B148)="EXCELLENCE",Equipes!B147,"")</f>
      </c>
      <c r="AR15" s="59">
        <f>IF((Equipes!B148)="EXCELLENCE",Equipes!F148,"")</f>
      </c>
      <c r="AS15" s="78">
        <f>IF((Equipes!$B$148)="EXCELLENCE",Equipes!D156,"")</f>
      </c>
      <c r="AT15" s="78">
        <f>IF((Equipes!$B$148)="EXCELLENCE",Equipes!E156,"")</f>
      </c>
      <c r="AU15" s="78">
        <f>IF((Equipes!$B$148)="EXCELLENCE",Equipes!F156,"")</f>
      </c>
      <c r="AV15" s="78">
        <f>IF((Equipes!$B$148)="EXCELLENCE",Equipes!G156,"")</f>
      </c>
      <c r="AW15" s="309">
        <f t="shared" si="3"/>
        <v>0</v>
      </c>
      <c r="AX15" s="192">
        <f>IF((Equipes!$B$148)="EXCELLENCE",COUNTA(Equipes!$A$150:$A$155),"")</f>
      </c>
    </row>
    <row r="16" spans="2:50" ht="16.5">
      <c r="B16" s="213">
        <v>13</v>
      </c>
      <c r="C16" s="162">
        <f>IF((Equipes!K3)="DEBUTANTES",Equipes!K2,"")</f>
      </c>
      <c r="D16" s="70">
        <f>IF((Equipes!K3)="DEBUTANTES",Equipes!O3,"")</f>
      </c>
      <c r="E16" s="77">
        <f>IF((Equipes!$K$3)="DEBUTANTES",Equipes!M11,"")</f>
      </c>
      <c r="F16" s="77">
        <f>IF((Equipes!$K$3)="DEBUTANTES",Equipes!N11,"")</f>
      </c>
      <c r="G16" s="77">
        <f>IF((Equipes!$K$3)="DEBUTANTES",Equipes!O11,"")</f>
      </c>
      <c r="H16" s="77">
        <f>IF((Equipes!$K$3)="DEBUTANTES",Equipes!P11,"")</f>
      </c>
      <c r="I16" s="309">
        <f>SUM(E16:H16)</f>
        <v>0</v>
      </c>
      <c r="J16" s="192">
        <f>IF((Equipes!$K$3)="DEBUTANTES",COUNTA(Equipes!$J$5:$J$10),"")</f>
      </c>
      <c r="L16" s="213">
        <v>13</v>
      </c>
      <c r="M16" s="160" t="str">
        <f>IF((Equipes!K3)="PROMO-HONNEUR",Equipes!K2,"")</f>
        <v>Jongleurs  LA GUERCHE</v>
      </c>
      <c r="N16" s="70">
        <f>IF((Equipes!K3)="PROMO-HONNEUR",Equipes!O3,"")</f>
        <v>2</v>
      </c>
      <c r="O16" s="77">
        <f>IF((Equipes!$K$3)="PROMO-HONNEUR",Equipes!M11,"")</f>
        <v>58.2</v>
      </c>
      <c r="P16" s="77">
        <f>IF((Equipes!$K$3)="PROMO-HONNEUR",Equipes!N11,"")</f>
        <v>54.7</v>
      </c>
      <c r="Q16" s="77">
        <f>IF((Equipes!$K$3)="PROMO-HONNEUR",Equipes!O11,"")</f>
        <v>55.2</v>
      </c>
      <c r="R16" s="77">
        <f>IF((Equipes!$K$3)="PROMO-HONNEUR",Equipes!P11,"")</f>
        <v>58.24999999999999</v>
      </c>
      <c r="S16" s="309">
        <f t="shared" si="5"/>
        <v>226.35000000000002</v>
      </c>
      <c r="T16" s="192">
        <f>IF((Equipes!$K$3)="PROMO-HONNEUR",COUNTA(Equipes!$J$5:$J$10),"")</f>
        <v>5</v>
      </c>
      <c r="V16" s="213">
        <v>13</v>
      </c>
      <c r="W16" s="122">
        <f>IF((Equipes!K3)="HONNEUR",Equipes!K2,"")</f>
      </c>
      <c r="X16" s="70">
        <f>IF((Equipes!K3)="HONNEUR",Equipes!O3,"")</f>
      </c>
      <c r="Y16" s="77">
        <f>IF((Equipes!$K$3)="HONNEUR",Equipes!M11,"")</f>
      </c>
      <c r="Z16" s="77">
        <f>IF((Equipes!$K$3)="HONNEUR",Equipes!N11,"")</f>
      </c>
      <c r="AA16" s="77">
        <f>IF((Equipes!$K$3)="HONNEUR",Equipes!O11,"")</f>
      </c>
      <c r="AB16" s="77">
        <f>IF((Equipes!$K$3)="HONNEUR",Equipes!P11,"")</f>
      </c>
      <c r="AC16" s="309">
        <f t="shared" si="6"/>
        <v>0</v>
      </c>
      <c r="AD16" s="192">
        <f>IF((Equipes!$K$3)="HONNEUR",COUNTA(Equipes!$J$5:$J$10),"")</f>
      </c>
      <c r="AE16" s="194"/>
      <c r="AF16" s="213">
        <v>13</v>
      </c>
      <c r="AG16" s="75">
        <f>IF((Equipes!K3)="PROMO-EXCEL.",Equipes!K2,"")</f>
      </c>
      <c r="AH16" s="59">
        <f>IF((Equipes!K3)="PROMO-EXCEL.",Equipes!O3,"")</f>
      </c>
      <c r="AI16" s="79">
        <f>IF((Equipes!$K$3)="PROMO-EXCEL.",Equipes!M11,"")</f>
      </c>
      <c r="AJ16" s="79">
        <f>IF((Equipes!$K$3)="PROMO-EXCEL.",Equipes!N11,"")</f>
      </c>
      <c r="AK16" s="79">
        <f>IF((Equipes!$K$3)="PROMO-EXCEL.",Equipes!O11,"")</f>
      </c>
      <c r="AL16" s="79">
        <f>IF((Equipes!$K$3)="PROMO-EXCEL.",Equipes!P11,"")</f>
      </c>
      <c r="AM16" s="309">
        <f t="shared" si="2"/>
        <v>0</v>
      </c>
      <c r="AN16" s="192">
        <f>IF((Equipes!$K$3)="PROMO-EXCEL.",COUNTA(Equipes!$J$5:$J$10),"")</f>
      </c>
      <c r="AP16" s="213">
        <v>13</v>
      </c>
      <c r="AQ16" s="74">
        <f>IF((Equipes!K3)="EXCELLENCE",Equipes!K2,"")</f>
      </c>
      <c r="AR16" s="70">
        <f>IF((Equipes!K3)="EXCELLENCE",Equipes!O3,"")</f>
      </c>
      <c r="AS16" s="70">
        <f>IF((Equipes!$K$3)="EXCELLENCE",Equipes!M11,"")</f>
      </c>
      <c r="AT16" s="70">
        <f>IF((Equipes!$K$3)="EXCELLENCE",Equipes!N11,"")</f>
      </c>
      <c r="AU16" s="70">
        <f>IF((Equipes!$K$3)="EXCELLENCE",Equipes!O11,"")</f>
      </c>
      <c r="AV16" s="70">
        <f>IF((Equipes!$K$3)="EXCELLENCE",Equipes!P11,"")</f>
      </c>
      <c r="AW16" s="309">
        <f t="shared" si="3"/>
        <v>0</v>
      </c>
      <c r="AX16" s="192">
        <f>IF((Equipes!$K$3)="EXCELLENCE",COUNTA(Equipes!$J$5:$J$10),"")</f>
      </c>
    </row>
    <row r="17" spans="2:50" ht="16.5">
      <c r="B17" s="213">
        <v>14</v>
      </c>
      <c r="C17" s="162">
        <f>IF((Equipes!K16)="DEBUTANTES",Equipes!K15,"")</f>
      </c>
      <c r="D17" s="70">
        <f>IF((Equipes!K16)="DEBUTANTES",Equipes!O16,"")</f>
      </c>
      <c r="E17" s="77">
        <f>IF((Equipes!$K$16)="DEBUTANTES",Equipes!M24,"")</f>
      </c>
      <c r="F17" s="77">
        <f>IF((Equipes!$K$16)="DEBUTANTES",Equipes!N24,"")</f>
      </c>
      <c r="G17" s="77">
        <f>IF((Equipes!$K$16)="DEBUTANTES",Equipes!O24,"")</f>
      </c>
      <c r="H17" s="77">
        <f>IF((Equipes!$K$16)="DEBUTANTES",Equipes!P24,"")</f>
      </c>
      <c r="I17" s="309">
        <f aca="true" t="shared" si="7" ref="I17:I39">SUM(E17:H17)</f>
        <v>0</v>
      </c>
      <c r="J17" s="192">
        <f>IF((Equipes!$K$16)="DEBUTANTES",COUNTA(Equipes!$J$18:$J$23),"")</f>
      </c>
      <c r="L17" s="213">
        <v>14</v>
      </c>
      <c r="M17" s="160" t="str">
        <f>IF((Equipes!K16)="PROMO-HONNEUR",Equipes!K15,"")</f>
        <v>Envolée Gymnique ACIGNE</v>
      </c>
      <c r="N17" s="70">
        <f>IF((Equipes!K16)="PROMO-HONNEUR",Equipes!O16,"")</f>
        <v>1</v>
      </c>
      <c r="O17" s="77">
        <f>IF((Equipes!$K$16)="PROMO-HONNEUR",Equipes!M24,"")</f>
        <v>60</v>
      </c>
      <c r="P17" s="77">
        <f>IF((Equipes!$K$16)="PROMO-HONNEUR",Equipes!N24,"")</f>
        <v>55.8</v>
      </c>
      <c r="Q17" s="77">
        <f>IF((Equipes!$K$16)="PROMO-HONNEUR",Equipes!O24,"")</f>
        <v>56.5</v>
      </c>
      <c r="R17" s="77">
        <f>IF((Equipes!$K$16)="PROMO-HONNEUR",Equipes!P24,"")</f>
        <v>56.900000000000006</v>
      </c>
      <c r="S17" s="309">
        <f t="shared" si="5"/>
        <v>229.20000000000002</v>
      </c>
      <c r="T17" s="192">
        <f>IF((Equipes!$K$16)="PROMO-HONNEUR",COUNTA(Equipes!$J$18:$J$23),"")</f>
        <v>6</v>
      </c>
      <c r="V17" s="213">
        <v>14</v>
      </c>
      <c r="W17" s="122">
        <f>IF((Equipes!K16)="HONNEUR",Equipes!K15,"")</f>
      </c>
      <c r="X17" s="70">
        <f>IF((Equipes!K16)="HONNEUR",Equipes!O16,"")</f>
      </c>
      <c r="Y17" s="77">
        <f>IF((Equipes!$K$16)="HONNEUR",Equipes!M24,"")</f>
      </c>
      <c r="Z17" s="77">
        <f>IF((Equipes!$K$16)="HONNEUR",Equipes!N24,"")</f>
      </c>
      <c r="AA17" s="77">
        <f>IF((Equipes!$K$16)="HONNEUR",Equipes!O24,"")</f>
      </c>
      <c r="AB17" s="77">
        <f>IF((Equipes!$K$16)="HONNEUR",Equipes!P24,"")</f>
      </c>
      <c r="AC17" s="309">
        <f t="shared" si="6"/>
        <v>0</v>
      </c>
      <c r="AD17" s="192">
        <f>IF((Equipes!$K$16)="HONNEUR",COUNTA(Equipes!$J$18:$J$23),"")</f>
      </c>
      <c r="AE17" s="194"/>
      <c r="AF17" s="213">
        <v>14</v>
      </c>
      <c r="AG17" s="75">
        <f>IF((Equipes!K16)="PROMO-EXCEL.",Equipes!K15,"")</f>
      </c>
      <c r="AH17" s="59">
        <f>IF((Equipes!K16)="PROMO-EXCEL.",Equipes!O16,"")</f>
      </c>
      <c r="AI17" s="79">
        <f>IF((Equipes!$K$16)="PROMO-EXCEL.",Equipes!M24,"")</f>
      </c>
      <c r="AJ17" s="79">
        <f>IF((Equipes!$K$16)="PROMO-EXCEL.",Equipes!N24,"")</f>
      </c>
      <c r="AK17" s="79">
        <f>IF((Equipes!$K$16)="PROMO-EXCEL.",Equipes!O24,"")</f>
      </c>
      <c r="AL17" s="79">
        <f>IF((Equipes!$K$16)="PROMO-EXCEL.",Equipes!P24,"")</f>
      </c>
      <c r="AM17" s="309">
        <f t="shared" si="2"/>
        <v>0</v>
      </c>
      <c r="AN17" s="192">
        <f>IF((Equipes!$K$16)="PROMO-EXCEL.",COUNTA(Equipes!$J$18:$J$23),"")</f>
      </c>
      <c r="AP17" s="213">
        <v>14</v>
      </c>
      <c r="AQ17" s="74">
        <f>IF((Equipes!K16)="EXCELLENCE",Equipes!K15,"")</f>
      </c>
      <c r="AR17" s="70">
        <f>IF((Equipes!K16)="EXCELLENCE",Equipes!O16,"")</f>
      </c>
      <c r="AS17" s="70">
        <f>IF((Equipes!$K$16)="EXCELLENCE",Equipes!M24,"")</f>
      </c>
      <c r="AT17" s="70">
        <f>IF((Equipes!$K$16)="EXCELLENCE",Equipes!N24,"")</f>
      </c>
      <c r="AU17" s="70">
        <f>IF((Equipes!$K$16)="EXCELLENCE",Equipes!O24,"")</f>
      </c>
      <c r="AV17" s="70">
        <f>IF((Equipes!$K$16)="EXCELLENCE",Equipes!P24,"")</f>
      </c>
      <c r="AW17" s="309">
        <f t="shared" si="3"/>
        <v>0</v>
      </c>
      <c r="AX17" s="192">
        <f>IF((Equipes!$K$16)="EXCELLENCE",COUNTA(Equipes!$J$18:$J$23),"")</f>
      </c>
    </row>
    <row r="18" spans="2:50" ht="16.5">
      <c r="B18" s="213">
        <v>15</v>
      </c>
      <c r="C18" s="162">
        <f>IF((Equipes!K29)="DEBUTANTES",Equipes!K28,"")</f>
      </c>
      <c r="D18" s="70">
        <f>IF((Equipes!K29)="DEBUTANTES",Equipes!O29,"")</f>
      </c>
      <c r="E18" s="77">
        <f>IF((Equipes!$K$29)="DEBUTANTES",Equipes!M37,"")</f>
      </c>
      <c r="F18" s="77">
        <f>IF((Equipes!$K$29)="DEBUTANTES",Equipes!N37,"")</f>
      </c>
      <c r="G18" s="77">
        <f>IF((Equipes!$K$29)="DEBUTANTES",Equipes!O37,"")</f>
      </c>
      <c r="H18" s="77">
        <f>IF((Equipes!$K$29)="DEBUTANTES",Equipes!P37,"")</f>
      </c>
      <c r="I18" s="309">
        <f t="shared" si="7"/>
        <v>0</v>
      </c>
      <c r="J18" s="192">
        <f>IF((Equipes!$K$29)="DEBUTANTES",COUNTA(Equipes!$J$31:$J$36),"")</f>
      </c>
      <c r="L18" s="213">
        <v>15</v>
      </c>
      <c r="M18" s="160" t="str">
        <f>IF((Equipes!K29)="PROMO-HONNEUR",Equipes!K28,"")</f>
        <v>Envolée Gymnique ACIGNE</v>
      </c>
      <c r="N18" s="70">
        <f>IF((Equipes!K29)="PROMO-HONNEUR",Equipes!O29,"")</f>
        <v>2</v>
      </c>
      <c r="O18" s="77">
        <f>IF((Equipes!$K$29)="PROMO-HONNEUR",Equipes!M37,"")</f>
        <v>14.5</v>
      </c>
      <c r="P18" s="77">
        <f>IF((Equipes!$K$29)="PROMO-HONNEUR",Equipes!N37,"")</f>
        <v>10.5</v>
      </c>
      <c r="Q18" s="77">
        <f>IF((Equipes!$K$29)="PROMO-HONNEUR",Equipes!O37,"")</f>
        <v>12.8</v>
      </c>
      <c r="R18" s="77">
        <f>IF((Equipes!$K$29)="PROMO-HONNEUR",Equipes!P37,"")</f>
        <v>13.95</v>
      </c>
      <c r="S18" s="309">
        <f t="shared" si="5"/>
        <v>51.75</v>
      </c>
      <c r="T18" s="192">
        <f>IF((Equipes!$K$29)="PROMO-HONNEUR",COUNTA(Equipes!$J$31:$J$36),"")</f>
        <v>1</v>
      </c>
      <c r="V18" s="213">
        <v>15</v>
      </c>
      <c r="W18" s="122">
        <f>IF((Equipes!K29)="HONNEUR",Equipes!K28,"")</f>
      </c>
      <c r="X18" s="70">
        <f>IF((Equipes!K29)="HONNEUR",Equipes!O29,"")</f>
      </c>
      <c r="Y18" s="77">
        <f>IF((Equipes!$K$29)="HONNEUR",Equipes!M37,"")</f>
      </c>
      <c r="Z18" s="77">
        <f>IF((Equipes!$K$29)="HONNEUR",Equipes!N37,"")</f>
      </c>
      <c r="AA18" s="77">
        <f>IF((Equipes!$K$29)="HONNEUR",Equipes!O37,"")</f>
      </c>
      <c r="AB18" s="77">
        <f>IF((Equipes!$K$29)="HONNEUR",Equipes!P37,"")</f>
      </c>
      <c r="AC18" s="309">
        <f t="shared" si="6"/>
        <v>0</v>
      </c>
      <c r="AD18" s="192">
        <f>IF((Equipes!$K$29)="HONNEUR",COUNTA(Equipes!$J$31:$J$36),"")</f>
      </c>
      <c r="AE18" s="194"/>
      <c r="AF18" s="213">
        <v>15</v>
      </c>
      <c r="AG18" s="75">
        <f>IF((Equipes!K29)="PROMO-EXCEL.",Equipes!K28,"")</f>
      </c>
      <c r="AH18" s="59">
        <f>IF((Equipes!K29)="PROMO-EXCEL.",Equipes!O29,"")</f>
      </c>
      <c r="AI18" s="79">
        <f>IF((Equipes!$K$29)="PROMO-EXCEL.",Equipes!M37,"")</f>
      </c>
      <c r="AJ18" s="79">
        <f>IF((Equipes!$K$29)="PROMO-EXCEL.",Equipes!N37,"")</f>
      </c>
      <c r="AK18" s="79">
        <f>IF((Equipes!$K$29)="PROMO-EXCEL.",Equipes!O37,"")</f>
      </c>
      <c r="AL18" s="79">
        <f>IF((Equipes!$K$29)="PROMO-EXCEL.",Equipes!P37,"")</f>
      </c>
      <c r="AM18" s="309">
        <f t="shared" si="2"/>
        <v>0</v>
      </c>
      <c r="AN18" s="192">
        <f>IF((Equipes!$K$29)="PROMO-EXCEL.",COUNTA(Equipes!$J$31:$J$36),"")</f>
      </c>
      <c r="AP18" s="213">
        <v>15</v>
      </c>
      <c r="AQ18" s="74">
        <f>IF((Equipes!K29)="EXCELLENCE",Equipes!K28,"")</f>
      </c>
      <c r="AR18" s="70">
        <f>IF((Equipes!K29)="EXCELLENCE",Equipes!O29,"")</f>
      </c>
      <c r="AS18" s="70">
        <f>IF((Equipes!$K$29)="EXCELLENCE",Equipes!M37,"")</f>
      </c>
      <c r="AT18" s="70">
        <f>IF((Equipes!$K$29)="EXCELLENCE",Equipes!N37,"")</f>
      </c>
      <c r="AU18" s="70">
        <f>IF((Equipes!$K$29)="EXCELLENCE",Equipes!O37,"")</f>
      </c>
      <c r="AV18" s="70">
        <f>IF((Equipes!$K$29)="EXCELLENCE",Equipes!P37,"")</f>
      </c>
      <c r="AW18" s="309">
        <f t="shared" si="3"/>
        <v>0</v>
      </c>
      <c r="AX18" s="192">
        <f>IF((Equipes!$K$29)="EXCELLENCE",COUNTA(Equipes!$J$31:$J$36),"")</f>
      </c>
    </row>
    <row r="19" spans="2:50" ht="16.5">
      <c r="B19" s="213">
        <v>16</v>
      </c>
      <c r="C19" s="162" t="str">
        <f>IF((Equipes!K42)="DEBUTANTES",Equipes!K41,"")</f>
        <v>Jongleurs  LA GUERCHE</v>
      </c>
      <c r="D19" s="70">
        <f>IF((Equipes!K42)="DEBUTANTES",Equipes!O42,"")</f>
        <v>1</v>
      </c>
      <c r="E19" s="77">
        <f>IF((Equipes!$K$42)="DEBUTANTES",Equipes!M50,"")</f>
        <v>52.849999999999994</v>
      </c>
      <c r="F19" s="77">
        <f>IF((Equipes!$K$42)="DEBUTANTES",Equipes!N50,"")</f>
        <v>53.35</v>
      </c>
      <c r="G19" s="77">
        <f>IF((Equipes!$K$42)="DEBUTANTES",Equipes!O50,"")</f>
        <v>53.199999999999996</v>
      </c>
      <c r="H19" s="77">
        <f>IF((Equipes!$K$42)="DEBUTANTES",Equipes!P50,"")</f>
        <v>54.15</v>
      </c>
      <c r="I19" s="309">
        <f t="shared" si="7"/>
        <v>213.54999999999998</v>
      </c>
      <c r="J19" s="192">
        <f>IF((Equipes!$K$42)="DEBUTANTES",COUNTA(Equipes!$J$44:$J$49),"")</f>
        <v>6</v>
      </c>
      <c r="L19" s="213">
        <v>16</v>
      </c>
      <c r="M19" s="160">
        <f>IF((Equipes!K42)="PROMO-HONNEUR",Equipes!K41,"")</f>
      </c>
      <c r="N19" s="70">
        <f>IF((Equipes!K42)="PROMO-HONNEUR",Equipes!O42,"")</f>
      </c>
      <c r="O19" s="77">
        <f>IF((Equipes!$K$42)="PROMO-HONNEUR",Equipes!M50,"")</f>
      </c>
      <c r="P19" s="77">
        <f>IF((Equipes!$K$42)="PROMO-HONNEUR",Equipes!N50,"")</f>
      </c>
      <c r="Q19" s="77">
        <f>IF((Equipes!$K$42)="PROMO-HONNEUR",Equipes!O50,"")</f>
      </c>
      <c r="R19" s="77">
        <f>IF((Equipes!$K$42)="PROMO-HONNEUR",Equipes!P50,"")</f>
      </c>
      <c r="S19" s="309">
        <f t="shared" si="5"/>
        <v>0</v>
      </c>
      <c r="T19" s="192">
        <f>IF((Equipes!$K$42)="PROMO-HONNEUR",COUNTA(Equipes!$J$44:$J$49),"")</f>
      </c>
      <c r="V19" s="213">
        <v>16</v>
      </c>
      <c r="W19" s="122">
        <f>IF((Equipes!K42)="HONNEUR",Equipes!K41,"")</f>
      </c>
      <c r="X19" s="70">
        <f>IF((Equipes!K42)="HONNEUR",Equipes!O42,"")</f>
      </c>
      <c r="Y19" s="77">
        <f>IF((Equipes!$K$42)="HONNEUR",Equipes!M50,"")</f>
      </c>
      <c r="Z19" s="77">
        <f>IF((Equipes!$K$42)="HONNEUR",Equipes!N50,"")</f>
      </c>
      <c r="AA19" s="77">
        <f>IF((Equipes!$K$42)="HONNEUR",Equipes!O50,"")</f>
      </c>
      <c r="AB19" s="77">
        <f>IF((Equipes!$K$42)="HONNEUR",Equipes!P50,"")</f>
      </c>
      <c r="AC19" s="309">
        <f t="shared" si="6"/>
        <v>0</v>
      </c>
      <c r="AD19" s="192">
        <f>IF((Equipes!$K$42)="HONNEUR",COUNTA(Equipes!$J$44:$J$49),"")</f>
      </c>
      <c r="AE19" s="194"/>
      <c r="AF19" s="213">
        <v>16</v>
      </c>
      <c r="AG19" s="75">
        <f>IF((Equipes!K42)="PROMO-EXCEL.",Equipes!K41,"")</f>
      </c>
      <c r="AH19" s="59">
        <f>IF((Equipes!K42)="PROMO-EXCEL.",Equipes!O42,"")</f>
      </c>
      <c r="AI19" s="79">
        <f>IF((Equipes!$K$42)="PROMO-EXCEL.",Equipes!M50,"")</f>
      </c>
      <c r="AJ19" s="79">
        <f>IF((Equipes!$K$42)="PROMO-EXCEL.",Equipes!N50,"")</f>
      </c>
      <c r="AK19" s="79">
        <f>IF((Equipes!$K$42)="PROMO-EXCEL.",Equipes!O50,"")</f>
      </c>
      <c r="AL19" s="79">
        <f>IF((Equipes!$K$42)="PROMO-EXCEL.",Equipes!P50,"")</f>
      </c>
      <c r="AM19" s="309">
        <f t="shared" si="2"/>
        <v>0</v>
      </c>
      <c r="AN19" s="192">
        <f>IF((Equipes!$K$42)="PROMO-EXCEL.",COUNTA(Equipes!$J$44:$J$49),"")</f>
      </c>
      <c r="AP19" s="213">
        <v>16</v>
      </c>
      <c r="AQ19" s="74">
        <f>IF((Equipes!K42)="EXCELLENCE",Equipes!K41,"")</f>
      </c>
      <c r="AR19" s="70">
        <f>IF((Equipes!K42)="EXCELLENCE",Equipes!O42,"")</f>
      </c>
      <c r="AS19" s="70">
        <f>IF((Equipes!$K$42)="EXCELLENCE",Equipes!M50,"")</f>
      </c>
      <c r="AT19" s="70">
        <f>IF((Equipes!$K$42)="EXCELLENCE",Equipes!N50,"")</f>
      </c>
      <c r="AU19" s="70">
        <f>IF((Equipes!$K$42)="EXCELLENCE",Equipes!O50,"")</f>
      </c>
      <c r="AV19" s="70">
        <f>IF((Equipes!$K$42)="EXCELLENCE",Equipes!P50,"")</f>
      </c>
      <c r="AW19" s="309">
        <f t="shared" si="3"/>
        <v>0</v>
      </c>
      <c r="AX19" s="192">
        <f>IF((Equipes!$K$42)="EXCELLENCE",COUNTA(Equipes!$J$44:$J$49),"")</f>
      </c>
    </row>
    <row r="20" spans="2:50" ht="16.5">
      <c r="B20" s="213">
        <v>17</v>
      </c>
      <c r="C20" s="162" t="str">
        <f>IF((Equipes!K55)="DEBUTANTES",Equipes!K54,"")</f>
        <v>Aurore VITRE</v>
      </c>
      <c r="D20" s="70">
        <f>IF((Equipes!K55)="DEBUTANTES",Equipes!O55,"")</f>
        <v>1</v>
      </c>
      <c r="E20" s="77">
        <f>IF((Equipes!$K$55)="DEBUTANTES",Equipes!M63,"")</f>
        <v>52.1</v>
      </c>
      <c r="F20" s="77">
        <f>IF((Equipes!$K$55)="DEBUTANTES",Equipes!N63,"")</f>
        <v>54.55</v>
      </c>
      <c r="G20" s="77">
        <f>IF((Equipes!$K$55)="DEBUTANTES",Equipes!O63,"")</f>
        <v>54.4</v>
      </c>
      <c r="H20" s="77">
        <f>IF((Equipes!$K$55)="DEBUTANTES",Equipes!P63,"")</f>
        <v>54.25</v>
      </c>
      <c r="I20" s="309">
        <f t="shared" si="7"/>
        <v>215.3</v>
      </c>
      <c r="J20" s="192">
        <f>IF((Equipes!$K$55)="DEBUTANTES",COUNTA(Equipes!$J$57:$J$62),"")</f>
        <v>6</v>
      </c>
      <c r="L20" s="213">
        <v>17</v>
      </c>
      <c r="M20" s="160">
        <f>IF((Equipes!K55)="PROMO-HONNEUR",Equipes!K54,"")</f>
      </c>
      <c r="N20" s="70">
        <f>IF((Equipes!K55)="PROMO-HONNEUR",Equipes!O55,"")</f>
      </c>
      <c r="O20" s="77">
        <f>IF((Equipes!$K$55)="PROMO-HONNEUR",Equipes!M63,"")</f>
      </c>
      <c r="P20" s="77">
        <f>IF((Equipes!$K$55)="PROMO-HONNEUR",Equipes!N63,"")</f>
      </c>
      <c r="Q20" s="77">
        <f>IF((Equipes!$K$55)="PROMO-HONNEUR",Equipes!O63,"")</f>
      </c>
      <c r="R20" s="77">
        <f>IF((Equipes!$K$55)="PROMO-HONNEUR",Equipes!P63,"")</f>
      </c>
      <c r="S20" s="309">
        <f t="shared" si="5"/>
        <v>0</v>
      </c>
      <c r="T20" s="192">
        <f>IF((Equipes!$K$55)="PROMO-HONNEUR",COUNTA(Equipes!$J$57:$J$62),"")</f>
      </c>
      <c r="V20" s="213">
        <v>17</v>
      </c>
      <c r="W20" s="122">
        <f>IF((Equipes!K55)="HONNEUR",Equipes!K54,"")</f>
      </c>
      <c r="X20" s="70">
        <f>IF((Equipes!K55)="HONNEUR",Equipes!O55,"")</f>
      </c>
      <c r="Y20" s="77">
        <f>IF((Equipes!$K$55)="HONNEUR",Equipes!M63,"")</f>
      </c>
      <c r="Z20" s="77">
        <f>IF((Equipes!$K$55)="HONNEUR",Equipes!N63,"")</f>
      </c>
      <c r="AA20" s="77">
        <f>IF((Equipes!$K$55)="HONNEUR",Equipes!O63,"")</f>
      </c>
      <c r="AB20" s="77">
        <f>IF((Equipes!$K$55)="HONNEUR",Equipes!P63,"")</f>
      </c>
      <c r="AC20" s="309">
        <f t="shared" si="6"/>
        <v>0</v>
      </c>
      <c r="AD20" s="192">
        <f>IF((Equipes!$K$55)="HONNEUR",COUNTA(Equipes!$J$57:$J$62),"")</f>
      </c>
      <c r="AE20" s="194"/>
      <c r="AF20" s="213">
        <v>17</v>
      </c>
      <c r="AG20" s="75">
        <f>IF((Equipes!K55)="PROMO-EXCEL.",Equipes!K54,"")</f>
      </c>
      <c r="AH20" s="59">
        <f>IF((Equipes!K55)="PROMO-EXCEL.",Equipes!O55,"")</f>
      </c>
      <c r="AI20" s="79">
        <f>IF((Equipes!$K$55)="PROMO-EXCEL.",Equipes!M63,"")</f>
      </c>
      <c r="AJ20" s="79">
        <f>IF((Equipes!$K$55)="PROMO-EXCEL.",Equipes!N63,"")</f>
      </c>
      <c r="AK20" s="79">
        <f>IF((Equipes!$K$55)="PROMO-EXCEL.",Equipes!O63,"")</f>
      </c>
      <c r="AL20" s="79">
        <f>IF((Equipes!$K$96)="PROMO-EXCEL.",Equipes!P63,"")</f>
      </c>
      <c r="AM20" s="309">
        <f aca="true" t="shared" si="8" ref="AM20:AM35">SUM(AI20:AL20)</f>
        <v>0</v>
      </c>
      <c r="AN20" s="192">
        <f>IF((Equipes!$K$55)="PROMO-EXCEL.",COUNTA(Equipes!$J$57:$J$62),"")</f>
      </c>
      <c r="AP20" s="213">
        <v>17</v>
      </c>
      <c r="AQ20" s="74">
        <f>IF((Equipes!K55)="EXCELLENCE",Equipes!K54,"")</f>
      </c>
      <c r="AR20" s="70">
        <f>IF((Equipes!K55)="EXCELLENCE",Equipes!O55,"")</f>
      </c>
      <c r="AS20" s="70">
        <f>IF((Equipes!$K$55)="EXCELLENCE",Equipes!M63,"")</f>
      </c>
      <c r="AT20" s="70">
        <f>IF((Equipes!$K$55)="EXCELLENCE",Equipes!N63,"")</f>
      </c>
      <c r="AU20" s="70">
        <f>IF((Equipes!$K$55)="EXCELLENCE",Equipes!O63,"")</f>
      </c>
      <c r="AV20" s="70">
        <f>IF((Equipes!$K$55)="EXCELLENCE",Equipes!P63,"")</f>
      </c>
      <c r="AW20" s="309">
        <f aca="true" t="shared" si="9" ref="AW20:AW35">SUM(AS20:AV20)</f>
        <v>0</v>
      </c>
      <c r="AX20" s="192">
        <f>IF((Equipes!$K$55)="EXCELLENCE",COUNTA(Equipes!$J$57:$J$62),"")</f>
      </c>
    </row>
    <row r="21" spans="2:50" ht="16.5">
      <c r="B21" s="213">
        <v>18</v>
      </c>
      <c r="C21" s="162">
        <f>IF((Equipes!K68)="DEBUTANTES",Equipes!K67,"")</f>
      </c>
      <c r="D21" s="70">
        <f>IF((Equipes!K68)="DEBUTANTES",Equipes!O68,"")</f>
      </c>
      <c r="E21" s="77">
        <f>IF((Equipes!$K$68)="DEBUTANTES",Equipes!M76,"")</f>
      </c>
      <c r="F21" s="77">
        <f>IF((Equipes!$K$68)="DEBUTANTES",Equipes!N76,"")</f>
      </c>
      <c r="G21" s="77">
        <f>IF((Equipes!$K$68)="DEBUTANTES",Equipes!O76,"")</f>
      </c>
      <c r="H21" s="77">
        <f>IF((Equipes!$K$68)="DEBUTANTES",Equipes!P76,"")</f>
      </c>
      <c r="I21" s="309">
        <f t="shared" si="7"/>
        <v>0</v>
      </c>
      <c r="J21" s="192">
        <f>IF((Equipes!$K$68)="DEBUTANTES",COUNTA(Equipes!$J$70:$J$75),"")</f>
      </c>
      <c r="L21" s="213">
        <v>18</v>
      </c>
      <c r="M21" s="160">
        <f>IF((Equipes!K68)="PROMO-HONNEUR",Equipes!K67,"")</f>
      </c>
      <c r="N21" s="70">
        <f>IF((Equipes!K68)="PROMO-HONNEUR",Equipes!O68,"")</f>
      </c>
      <c r="O21" s="77">
        <f>IF((Equipes!$K$68)="PROMO-HONNEUR",Equipes!M76,"")</f>
      </c>
      <c r="P21" s="77">
        <f>IF((Equipes!$K$68)="PROMO-HONNEUR",Equipes!N76,"")</f>
      </c>
      <c r="Q21" s="77">
        <f>IF((Equipes!$K$68)="PROMO-HONNEUR",Equipes!O76,"")</f>
      </c>
      <c r="R21" s="77">
        <f>IF((Equipes!$K$68)="PROMO-HONNEUR",Equipes!P76,"")</f>
      </c>
      <c r="S21" s="309">
        <f t="shared" si="5"/>
        <v>0</v>
      </c>
      <c r="T21" s="192">
        <f>IF((Equipes!$K$68)="PROMO-HONNEUR",COUNTA(Equipes!$J$70:$J$75),"")</f>
      </c>
      <c r="V21" s="213">
        <v>18</v>
      </c>
      <c r="W21" s="122">
        <f>IF((Equipes!K68)="HONNEUR",Equipes!K67,"")</f>
      </c>
      <c r="X21" s="70">
        <f>IF((Equipes!K68)="HONNEUR",Equipes!O68,"")</f>
      </c>
      <c r="Y21" s="77">
        <f>IF((Equipes!$K$68)="HONNEUR",Equipes!M76,"")</f>
      </c>
      <c r="Z21" s="77">
        <f>IF((Equipes!$K$68)="HONNEUR",Equipes!N76,"")</f>
      </c>
      <c r="AA21" s="77">
        <f>IF((Equipes!$K$68)="HONNEUR",Equipes!O76,"")</f>
      </c>
      <c r="AB21" s="77">
        <f>IF((Equipes!$K$68)="HONNEUR",Equipes!P76,"")</f>
      </c>
      <c r="AC21" s="309">
        <f t="shared" si="6"/>
        <v>0</v>
      </c>
      <c r="AD21" s="192">
        <f>IF((Equipes!$K$68)="HONNEUR",COUNTA(Equipes!$J$70:$J$75),"")</f>
      </c>
      <c r="AE21" s="194"/>
      <c r="AF21" s="213">
        <v>18</v>
      </c>
      <c r="AG21" s="75">
        <f>IF((Equipes!K68)="PROMO-EXCEL.",Equipes!K67,"")</f>
      </c>
      <c r="AH21" s="59">
        <f>IF((Equipes!K68)="PROMO-EXCEL.",Equipes!O68,"")</f>
      </c>
      <c r="AI21" s="79">
        <f>IF((Equipes!$K$68)="PROMO-EXCEL.",Equipes!M76,"")</f>
      </c>
      <c r="AJ21" s="79">
        <f>IF((Equipes!$K$68)="PROMO-EXCEL.",Equipes!N76,"")</f>
      </c>
      <c r="AK21" s="79">
        <f>IF((Equipes!$K$68)="PROMO-EXCEL.",Equipes!O76,"")</f>
      </c>
      <c r="AL21" s="79">
        <f>IF((Equipes!$K$68)="PROMO-EXCEL.",Equipes!P76,"")</f>
      </c>
      <c r="AM21" s="309">
        <f t="shared" si="8"/>
        <v>0</v>
      </c>
      <c r="AN21" s="192">
        <f>IF((Equipes!$K$68)="PROMO-EXCEL.",COUNTA(Equipes!$J$70:$J$75),"")</f>
      </c>
      <c r="AP21" s="213">
        <v>18</v>
      </c>
      <c r="AQ21" s="74">
        <f>IF((Equipes!K68)="EXCELLENCE",Equipes!K67,"")</f>
      </c>
      <c r="AR21" s="70">
        <f>IF((Equipes!K68)="EXCELLENCE",Equipes!O68,"")</f>
      </c>
      <c r="AS21" s="70">
        <f>IF((Equipes!$K$68)="EXCELLENCE",Equipes!M76,"")</f>
      </c>
      <c r="AT21" s="70">
        <f>IF((Equipes!$K$68)="EXCELLENCE",Equipes!N76,"")</f>
      </c>
      <c r="AU21" s="70">
        <f>IF((Equipes!$K$68)="EXCELLENCE",Equipes!O76,"")</f>
      </c>
      <c r="AV21" s="70">
        <f>IF((Equipes!$K$68)="EXCELLENCE",Equipes!P76,"")</f>
      </c>
      <c r="AW21" s="309">
        <f t="shared" si="9"/>
        <v>0</v>
      </c>
      <c r="AX21" s="192">
        <f>IF((Equipes!$K$68)="EXCELLENCE",COUNTA(Equipes!$J$70:$J$75),"")</f>
      </c>
    </row>
    <row r="22" spans="2:50" ht="16.5">
      <c r="B22" s="213">
        <v>19</v>
      </c>
      <c r="C22" s="162">
        <f>IF((Equipes!K81)="DEBUTANTES",Equipes!K80,"")</f>
      </c>
      <c r="D22" s="70">
        <f>IF((Equipes!K81)="DEBUTANTES",Equipes!O81,"")</f>
      </c>
      <c r="E22" s="77">
        <f>IF((Equipes!$K$81)="DEBUTANTES",Equipes!M89,"")</f>
      </c>
      <c r="F22" s="77">
        <f>IF((Equipes!$K$81)="DEBUTANTES",Equipes!N89,"")</f>
      </c>
      <c r="G22" s="77">
        <f>IF((Equipes!$K$81)="DEBUTANTES",Equipes!O89,"")</f>
      </c>
      <c r="H22" s="77">
        <f>IF((Equipes!$K$81)="DEBUTANTES",Equipes!P89,"")</f>
      </c>
      <c r="I22" s="309">
        <f t="shared" si="7"/>
        <v>0</v>
      </c>
      <c r="J22" s="192">
        <f>IF((Equipes!$K$81)="DEBUTANTES",COUNTA(Equipes!$J$83:$J$88),"")</f>
      </c>
      <c r="L22" s="213">
        <v>19</v>
      </c>
      <c r="M22" s="160">
        <f>IF((Equipes!K81)="PROMO-HONNEUR",Equipes!K80,"")</f>
      </c>
      <c r="N22" s="70">
        <f>IF((Equipes!K81)="PROMO-HONNEUR",Equipes!O81,"")</f>
      </c>
      <c r="O22" s="77">
        <f>IF((Equipes!$K$81)="PROMO-HONNEUR",Equipes!M89,"")</f>
      </c>
      <c r="P22" s="77">
        <f>IF((Equipes!$K$81)="PROMO-HONNEUR",Equipes!N89,"")</f>
      </c>
      <c r="Q22" s="77">
        <f>IF((Equipes!$K$81)="PROMO-HONNEUR",Equipes!O89,"")</f>
      </c>
      <c r="R22" s="77">
        <f>IF((Equipes!$K$81)="PROMO-HONNEUR",Equipes!P89,"")</f>
      </c>
      <c r="S22" s="309">
        <f t="shared" si="5"/>
        <v>0</v>
      </c>
      <c r="T22" s="192">
        <f>IF((Equipes!$K$81)="PROMO-HONNEUR",COUNTA(Equipes!$J$83:$J$88),"")</f>
      </c>
      <c r="V22" s="213">
        <v>19</v>
      </c>
      <c r="W22" s="122">
        <f>IF((Equipes!K81)="HONNEUR",Equipes!K80,"")</f>
      </c>
      <c r="X22" s="70">
        <f>IF((Equipes!K81)="HONNEUR",Equipes!O81,"")</f>
      </c>
      <c r="Y22" s="77">
        <f>IF((Equipes!$K$81)="HONNEUR",Equipes!M89,"")</f>
      </c>
      <c r="Z22" s="77">
        <f>IF((Equipes!$K$81)="HONNEUR",Equipes!N89,"")</f>
      </c>
      <c r="AA22" s="77">
        <f>IF((Equipes!$K$81)="HONNEUR",Equipes!O89,"")</f>
      </c>
      <c r="AB22" s="77">
        <f>IF((Equipes!$K$81)="HONNEUR",Equipes!P89,"")</f>
      </c>
      <c r="AC22" s="309">
        <f t="shared" si="6"/>
        <v>0</v>
      </c>
      <c r="AD22" s="192">
        <f>IF((Equipes!$K$81)="HONNEUR",COUNTA(Equipes!$J$83:$J$88),"")</f>
      </c>
      <c r="AE22" s="194"/>
      <c r="AF22" s="213">
        <v>19</v>
      </c>
      <c r="AG22" s="75">
        <f>IF((Equipes!K81)="PROMO-EXCEL.",Equipes!K80,"")</f>
      </c>
      <c r="AH22" s="59">
        <f>IF((Equipes!K81)="PROMO-EXCEL.",Equipes!O81,"")</f>
      </c>
      <c r="AI22" s="79">
        <f>IF((Equipes!$K$81)="PROMO-EXCEL.",Equipes!M89,"")</f>
      </c>
      <c r="AJ22" s="79">
        <f>IF((Equipes!$K$81)="PROMO-EXCEL.",Equipes!N89,"")</f>
      </c>
      <c r="AK22" s="79">
        <f>IF((Equipes!$K$81)="PROMO-EXCEL.",Equipes!O89,"")</f>
      </c>
      <c r="AL22" s="79">
        <f>IF((Equipes!$K$81)="PROMO-EXCEL.",Equipes!P89,"")</f>
      </c>
      <c r="AM22" s="309">
        <f t="shared" si="8"/>
        <v>0</v>
      </c>
      <c r="AN22" s="192">
        <f>IF((Equipes!$K$81)="PROMO-EXCEL.",COUNTA(Equipes!$J$83:$J$88),"")</f>
      </c>
      <c r="AP22" s="213">
        <v>19</v>
      </c>
      <c r="AQ22" s="74">
        <f>IF((Equipes!K81)="EXCELLENCE",Equipes!K80,"")</f>
      </c>
      <c r="AR22" s="70">
        <f>IF((Equipes!K81)="EXCELLENCE",Equipes!O81,"")</f>
      </c>
      <c r="AS22" s="70">
        <f>IF((Equipes!$K$81)="EXCELLENCE",Equipes!M89,"")</f>
      </c>
      <c r="AT22" s="70">
        <f>IF((Equipes!$K$81)="EXCELLENCE",Equipes!N89,"")</f>
      </c>
      <c r="AU22" s="70">
        <f>IF((Equipes!$K$81)="EXCELLENCE",Equipes!O89,"")</f>
      </c>
      <c r="AV22" s="70">
        <f>IF((Equipes!$K$81)="EXCELLENCE",Equipes!P89,"")</f>
      </c>
      <c r="AW22" s="309">
        <f t="shared" si="9"/>
        <v>0</v>
      </c>
      <c r="AX22" s="192">
        <f>IF((Equipes!$K$81)="EXCELLENCE",COUNTA(Equipes!$J$83:$J$88),"")</f>
      </c>
    </row>
    <row r="23" spans="2:50" ht="16.5">
      <c r="B23" s="213">
        <v>20</v>
      </c>
      <c r="C23" s="162">
        <f>IF((Equipes!K96)="DEBUTANTES",Equipes!K95,"")</f>
      </c>
      <c r="D23" s="70">
        <f>IF((Equipes!K96)="DEBUTANTES",Equipes!O96,"")</f>
      </c>
      <c r="E23" s="77">
        <f>IF((Equipes!$K$96)="DEBUTANTES",Equipes!M104,"")</f>
      </c>
      <c r="F23" s="77">
        <f>IF((Equipes!$K$96)="DEBUTANTES",Equipes!N104,"")</f>
      </c>
      <c r="G23" s="77">
        <f>IF((Equipes!$K$96)="DEBUTANTES",Equipes!O104,"")</f>
      </c>
      <c r="H23" s="77">
        <f>IF((Equipes!$K$96)="DEBUTANTES",Equipes!P104,"")</f>
      </c>
      <c r="I23" s="309">
        <f t="shared" si="7"/>
        <v>0</v>
      </c>
      <c r="J23" s="192">
        <f>IF((Equipes!$K$96)="DEBUTANTES",COUNTA(Equipes!$J$98:$J$103),"")</f>
      </c>
      <c r="L23" s="213">
        <v>20</v>
      </c>
      <c r="M23" s="160">
        <f>IF((Equipes!K96)="PROMO-HONNEUR",Equipes!K95,"")</f>
      </c>
      <c r="N23" s="70">
        <f>IF((Equipes!K96)="PROMO-HONNEUR",Equipes!O96,"")</f>
      </c>
      <c r="O23" s="77">
        <f>IF((Equipes!$K$96)="PROMO-HONNEUR",Equipes!M104,"")</f>
      </c>
      <c r="P23" s="77">
        <f>IF((Equipes!$K$96)="PROMO-HONNEUR",Equipes!N104,"")</f>
      </c>
      <c r="Q23" s="77">
        <f>IF((Equipes!$K$96)="PROMO-HONNEUR",Equipes!O104,"")</f>
      </c>
      <c r="R23" s="77">
        <f>IF((Equipes!$K$96)="PROMO-HONNEUR",Equipes!P104,"")</f>
      </c>
      <c r="S23" s="309">
        <f t="shared" si="5"/>
        <v>0</v>
      </c>
      <c r="T23" s="192">
        <f>IF((Equipes!$K$96)="PROMO-HONNEUR",COUNTA(Equipes!$J$98:$J$103),"")</f>
      </c>
      <c r="V23" s="213">
        <v>20</v>
      </c>
      <c r="W23" s="122">
        <f>IF((Equipes!K96)="HONNEUR",Equipes!K95,"")</f>
      </c>
      <c r="X23" s="70">
        <f>IF((Equipes!K96)="HONNEUR",Equipes!O96,"")</f>
      </c>
      <c r="Y23" s="77">
        <f>IF((Equipes!$K$96)="HONNEUR",Equipes!M104,"")</f>
      </c>
      <c r="Z23" s="77">
        <f>IF((Equipes!$K$96)="HONNEUR",Equipes!N104,"")</f>
      </c>
      <c r="AA23" s="77">
        <f>IF((Equipes!$K$96)="HONNEUR",Equipes!O104,"")</f>
      </c>
      <c r="AB23" s="77">
        <f>IF((Equipes!$K$96)="HONNEUR",Equipes!P104,"")</f>
      </c>
      <c r="AC23" s="309">
        <f t="shared" si="6"/>
        <v>0</v>
      </c>
      <c r="AD23" s="192">
        <f>IF((Equipes!$K$96)="HONNEUR",COUNTA(Equipes!$J$98:$J$103),"")</f>
      </c>
      <c r="AE23" s="194"/>
      <c r="AF23" s="213">
        <v>20</v>
      </c>
      <c r="AG23" s="75">
        <f>IF((Equipes!K96)="PROMO-EXCEL.",Equipes!K95,"")</f>
      </c>
      <c r="AH23" s="59">
        <f>IF((Equipes!K96)="PROMO-EXCEL.",Equipes!O96,"")</f>
      </c>
      <c r="AI23" s="79">
        <f>IF((Equipes!$K$96)="PROMO-EXCEL.",Equipes!M104,"")</f>
      </c>
      <c r="AJ23" s="79">
        <f>IF((Equipes!$K$96)="PROMO-EXCEL.",Equipes!N104,"")</f>
      </c>
      <c r="AK23" s="79">
        <f>IF((Equipes!$K$96)="PROMO-EXCEL.",Equipes!O104,"")</f>
      </c>
      <c r="AL23" s="79">
        <f>IF((Equipes!$K$96)="PROMO-EXCEL.",Equipes!P104,"")</f>
      </c>
      <c r="AM23" s="309">
        <f t="shared" si="8"/>
        <v>0</v>
      </c>
      <c r="AN23" s="192">
        <f>IF((Equipes!$K$96)="PROMO-EXCEL.",COUNTA(Equipes!$J$98:$J$103),"")</f>
      </c>
      <c r="AP23" s="213">
        <v>20</v>
      </c>
      <c r="AQ23" s="74">
        <f>IF((Equipes!K96)="EXCELLENCE",Equipes!K95,"")</f>
      </c>
      <c r="AR23" s="70">
        <f>IF((Equipes!K96)="EXCELLENCE",Equipes!O96,"")</f>
      </c>
      <c r="AS23" s="70">
        <f>IF((Equipes!$K$96)="EXCELLENCE",Equipes!M104,"")</f>
      </c>
      <c r="AT23" s="70">
        <f>IF((Equipes!$K$96)="EXCELLENCE",Equipes!N104,"")</f>
      </c>
      <c r="AU23" s="70">
        <f>IF((Equipes!$K$96)="EXCELLENCE",Equipes!O104,"")</f>
      </c>
      <c r="AV23" s="70">
        <f>IF((Equipes!$K$96)="EXCELLENCE",Equipes!P104,"")</f>
      </c>
      <c r="AW23" s="309">
        <f t="shared" si="9"/>
        <v>0</v>
      </c>
      <c r="AX23" s="192">
        <f>IF((Equipes!$K$96)="EXCELLENCE",COUNTA(Equipes!$J$98:$J$103),"")</f>
      </c>
    </row>
    <row r="24" spans="2:50" ht="16.5">
      <c r="B24" s="213">
        <v>21</v>
      </c>
      <c r="C24" s="162">
        <f>IF((Equipes!K109)="DEBUTANTES",Equipes!K108,"")</f>
      </c>
      <c r="D24" s="70">
        <f>IF((Equipes!K109)="DEBUTANTES",Equipes!O109,"")</f>
      </c>
      <c r="E24" s="77">
        <f>IF((Equipes!$K$109)="DEBUTANTES",Equipes!M117,"")</f>
      </c>
      <c r="F24" s="77">
        <f>IF((Equipes!$K$109)="DEBUTANTES",Equipes!N117,"")</f>
      </c>
      <c r="G24" s="77">
        <f>IF((Equipes!$K$109)="DEBUTANTES",Equipes!O117,"")</f>
      </c>
      <c r="H24" s="77">
        <f>IF((Equipes!$K$109)="DEBUTANTES",Equipes!P117,"")</f>
      </c>
      <c r="I24" s="309">
        <f t="shared" si="7"/>
        <v>0</v>
      </c>
      <c r="J24" s="192">
        <f>IF((Equipes!$K$109)="DEBUTANTES",COUNTA(Equipes!$J$111:$J$116),"")</f>
      </c>
      <c r="L24" s="213">
        <v>21</v>
      </c>
      <c r="M24" s="160">
        <f>IF((Equipes!K109)="PROMO-HONNEUR",Equipes!K108,"")</f>
      </c>
      <c r="N24" s="70">
        <f>IF((Equipes!K109)="PROMO-HONNEUR",Equipes!O109,"")</f>
      </c>
      <c r="O24" s="77">
        <f>IF((Equipes!$K$109)="PROMO-HONNEUR",Equipes!M117,"")</f>
      </c>
      <c r="P24" s="77">
        <f>IF((Equipes!$K$109)="PROMO-HONNEUR",Equipes!N117,"")</f>
      </c>
      <c r="Q24" s="77">
        <f>IF((Equipes!$K$109)="PROMO-HONNEUR",Equipes!O117,"")</f>
      </c>
      <c r="R24" s="77">
        <f>IF((Equipes!$K$109)="PROMO-HONNEUR",Equipes!P117,"")</f>
      </c>
      <c r="S24" s="309">
        <f t="shared" si="5"/>
        <v>0</v>
      </c>
      <c r="T24" s="192">
        <f>IF((Equipes!$K$109)="PROMO-HONNEUR",COUNTA(Equipes!$J$111:$J$116),"")</f>
      </c>
      <c r="V24" s="213">
        <v>21</v>
      </c>
      <c r="W24" s="122">
        <f>IF((Equipes!K109)="HONNEUR",Equipes!K108,"")</f>
      </c>
      <c r="X24" s="70">
        <f>IF((Equipes!K109)="HONNEUR",Equipes!O109,"")</f>
      </c>
      <c r="Y24" s="77">
        <f>IF((Equipes!$K$109)="HONNEUR",Equipes!M117,"")</f>
      </c>
      <c r="Z24" s="77">
        <f>IF((Equipes!$K$109)="HONNEUR",Equipes!N117,"")</f>
      </c>
      <c r="AA24" s="77">
        <f>IF((Equipes!$K$109)="HONNEUR",Equipes!O117,"")</f>
      </c>
      <c r="AB24" s="77">
        <f>IF((Equipes!$K$109)="HONNEUR",Equipes!P117,"")</f>
      </c>
      <c r="AC24" s="309">
        <f t="shared" si="6"/>
        <v>0</v>
      </c>
      <c r="AD24" s="192">
        <f>IF((Equipes!$K$109)="HONNEUR",COUNTA(Equipes!$J$111:$J$116),"")</f>
      </c>
      <c r="AE24" s="194"/>
      <c r="AF24" s="213">
        <v>21</v>
      </c>
      <c r="AG24" s="75">
        <f>IF((Equipes!K109)="PROMO-EXCEL.",Equipes!K108,"")</f>
      </c>
      <c r="AH24" s="59">
        <f>IF((Equipes!K109)="PROMO-EXCEL.",Equipes!O109,"")</f>
      </c>
      <c r="AI24" s="79">
        <f>IF((Equipes!$K$109)="PROMO-EXCEL.",Equipes!M117,"")</f>
      </c>
      <c r="AJ24" s="79">
        <f>IF((Equipes!$K$109)="PROMO-EXCEL.",Equipes!N117,"")</f>
      </c>
      <c r="AK24" s="79">
        <f>IF((Equipes!$K$109)="PROMO-EXCEL.",Equipes!O117,"")</f>
      </c>
      <c r="AL24" s="79">
        <f>IF((Equipes!$K$109)="PROMO-EXCEL.",Equipes!P117,"")</f>
      </c>
      <c r="AM24" s="309">
        <f>SUM(AI11:AL11)</f>
        <v>0</v>
      </c>
      <c r="AN24" s="192">
        <f>IF((Equipes!$K$109)="PROMO-EXCEL.",COUNTA(Equipes!$J$111:$J$116),"")</f>
      </c>
      <c r="AP24" s="213">
        <v>21</v>
      </c>
      <c r="AQ24" s="74">
        <f>IF((Equipes!K109)="EXCELLENCE",Equipes!K108,"")</f>
      </c>
      <c r="AR24" s="70">
        <f>IF((Equipes!K109)="EXCELLENCE",Equipes!O109,"")</f>
      </c>
      <c r="AS24" s="70">
        <f>IF((Equipes!$K$109)="EXCELLENCE",Equipes!M117,"")</f>
      </c>
      <c r="AT24" s="70">
        <f>IF((Equipes!$K$109)="EXCELLENCE",Equipes!N117,"")</f>
      </c>
      <c r="AU24" s="70">
        <f>IF((Equipes!$K$109)="EXCELLENCE",Equipes!O117,"")</f>
      </c>
      <c r="AV24" s="70">
        <f>IF((Equipes!$K$109)="EXCELLENCE",Equipes!P117,"")</f>
      </c>
      <c r="AW24" s="309">
        <f t="shared" si="9"/>
        <v>0</v>
      </c>
      <c r="AX24" s="192">
        <f>IF((Equipes!$K$109)="EXCELLENCE",COUNTA(Equipes!$J$111:$J$116),"")</f>
      </c>
    </row>
    <row r="25" spans="2:50" ht="16.5">
      <c r="B25" s="213">
        <v>22</v>
      </c>
      <c r="C25" s="162">
        <f>IF((Equipes!K122)="DEBUTANTES",Equipes!K121,"")</f>
      </c>
      <c r="D25" s="70">
        <f>IF((Equipes!K122)="DEBUTANTES",Equipes!O122,"")</f>
      </c>
      <c r="E25" s="77">
        <f>IF((Equipes!$K$122)="DEBUTANTES",Equipes!M130,"")</f>
      </c>
      <c r="F25" s="77">
        <f>IF((Equipes!$K$122)="DEBUTANTES",Equipes!N130,"")</f>
      </c>
      <c r="G25" s="77">
        <f>IF((Equipes!$K$122)="DEBUTANTES",Equipes!O130,"")</f>
      </c>
      <c r="H25" s="77">
        <f>IF((Equipes!$K$122)="DEBUTANTES",Equipes!P130,"")</f>
      </c>
      <c r="I25" s="309">
        <f t="shared" si="7"/>
        <v>0</v>
      </c>
      <c r="J25" s="192">
        <f>IF((Equipes!$K$122)="DEBUTANTES",COUNTA(Equipes!$J$124:$J$129),"")</f>
      </c>
      <c r="L25" s="213">
        <v>22</v>
      </c>
      <c r="M25" s="160">
        <f>IF((Equipes!K122)="PROMO-HONNEUR",Equipes!K121,"")</f>
      </c>
      <c r="N25" s="70">
        <f>IF((Equipes!K122)="PROMO-HONNEUR",Equipes!O122,"")</f>
      </c>
      <c r="O25" s="77">
        <f>IF((Equipes!$K$122)="PROMO-HONNEUR",Equipes!M130,"")</f>
      </c>
      <c r="P25" s="77">
        <f>IF((Equipes!$K$122)="PROMO-HONNEUR",Equipes!N130,"")</f>
      </c>
      <c r="Q25" s="77">
        <f>IF((Equipes!$K$122)="PROMO-HONNEUR",Equipes!O130,"")</f>
      </c>
      <c r="R25" s="77">
        <f>IF((Equipes!$K$122)="PROMO-HONNEUR",Equipes!P130,"")</f>
      </c>
      <c r="S25" s="309">
        <f t="shared" si="5"/>
        <v>0</v>
      </c>
      <c r="T25" s="192">
        <f>IF((Equipes!$K$122)="PROMO-HONNEUR",COUNTA(Equipes!$J$124:$J$129),"")</f>
      </c>
      <c r="V25" s="213">
        <v>22</v>
      </c>
      <c r="W25" s="122">
        <f>IF((Equipes!K122)="HONNEUR",Equipes!K121,"")</f>
      </c>
      <c r="X25" s="70">
        <f>IF((Equipes!K122)="HONNEUR",Equipes!O122,"")</f>
      </c>
      <c r="Y25" s="77">
        <f>IF((Equipes!$K$122)="HONNEUR",Equipes!M130,"")</f>
      </c>
      <c r="Z25" s="77">
        <f>IF((Equipes!$K$122)="HONNEUR",Equipes!N130,"")</f>
      </c>
      <c r="AA25" s="77">
        <f>IF((Equipes!$K$122)="HONNEUR",Equipes!O130,"")</f>
      </c>
      <c r="AB25" s="77">
        <f>IF((Equipes!$K$122)="HONNEUR",Equipes!P130,"")</f>
      </c>
      <c r="AC25" s="309">
        <f t="shared" si="6"/>
        <v>0</v>
      </c>
      <c r="AD25" s="192">
        <f>IF((Equipes!$K$122)="HONNEUR",COUNTA(Equipes!$J$124:$J$129),"")</f>
      </c>
      <c r="AE25" s="194"/>
      <c r="AF25" s="213">
        <v>22</v>
      </c>
      <c r="AG25" s="75">
        <f>IF((Equipes!K122)="PROMO-EXCEL.",Equipes!K121,"")</f>
      </c>
      <c r="AH25" s="59">
        <f>IF((Equipes!K122)="PROMO-EXCEL.",Equipes!O122,"")</f>
      </c>
      <c r="AI25" s="79">
        <f>IF((Equipes!$K$122)="PROMO-EXCEL.",Equipes!M130,"")</f>
      </c>
      <c r="AJ25" s="79">
        <f>IF((Equipes!$K$122)="PROMO-EXCEL.",Equipes!N130,"")</f>
      </c>
      <c r="AK25" s="79">
        <f>IF((Equipes!$K$122)="PROMO-EXCEL.",Equipes!O130,"")</f>
      </c>
      <c r="AL25" s="79">
        <f>IF((Equipes!$K$122)="PROMO-EXCEL.",Equipes!P130,"")</f>
      </c>
      <c r="AM25" s="309">
        <f t="shared" si="8"/>
        <v>0</v>
      </c>
      <c r="AN25" s="192">
        <f>IF((Equipes!$K$122)="PROMO-EXCEL.",COUNTA(Equipes!$J$124:$J$129),"")</f>
      </c>
      <c r="AP25" s="213">
        <v>22</v>
      </c>
      <c r="AQ25" s="74">
        <f>IF((Equipes!K122)="EXCELLENCE",Equipes!K121,"")</f>
      </c>
      <c r="AR25" s="70">
        <f>IF((Equipes!K122)="EXCELLENCE",Equipes!O122,"")</f>
      </c>
      <c r="AS25" s="70">
        <f>IF((Equipes!$K$122)="EXCELLENCE",Equipes!M130,"")</f>
      </c>
      <c r="AT25" s="70">
        <f>IF((Equipes!$K$122)="EXCELLENCE",Equipes!N130,"")</f>
      </c>
      <c r="AU25" s="70">
        <f>IF((Equipes!$K$122)="EXCELLENCE",Equipes!O130,"")</f>
      </c>
      <c r="AV25" s="70">
        <f>IF((Equipes!$K$122)="EXCELLENCE",Equipes!P130,"")</f>
      </c>
      <c r="AW25" s="309">
        <f t="shared" si="9"/>
        <v>0</v>
      </c>
      <c r="AX25" s="192">
        <f>IF((Equipes!$K$122)="EXCELLENCE",COUNTA(Equipes!$J$124:$J$129),"")</f>
      </c>
    </row>
    <row r="26" spans="2:50" ht="16.5">
      <c r="B26" s="213">
        <v>23</v>
      </c>
      <c r="C26" s="162">
        <f>IF((Equipes!K135)="DEBUTANTES",Equipes!K134,"")</f>
      </c>
      <c r="D26" s="70">
        <f>IF((Equipes!K135)="DEBUTANTES",Equipes!O135,"")</f>
      </c>
      <c r="E26" s="77">
        <f>IF((Equipes!$K$135)="DEBUTANTES",Equipes!M143,"")</f>
      </c>
      <c r="F26" s="77">
        <f>IF((Equipes!$K$135)="DEBUTANTES",Equipes!N143,"")</f>
      </c>
      <c r="G26" s="77">
        <f>IF((Equipes!$K$135)="DEBUTANTES",Equipes!O143,"")</f>
      </c>
      <c r="H26" s="77">
        <f>IF((Equipes!$K$135)="DEBUTANTES",Equipes!P143,"")</f>
      </c>
      <c r="I26" s="309">
        <f t="shared" si="7"/>
        <v>0</v>
      </c>
      <c r="J26" s="192">
        <f>IF((Equipes!$K$135)="DEBUTANTES",COUNTA(Equipes!$J$137:$J$142),"")</f>
      </c>
      <c r="L26" s="213">
        <v>23</v>
      </c>
      <c r="M26" s="160">
        <f>IF((Equipes!K135)="PROMO-HONNEUR",Equipes!K134,"")</f>
      </c>
      <c r="N26" s="70">
        <f>IF((Equipes!K135)="PROMO-HONNEUR",Equipes!O135,"")</f>
      </c>
      <c r="O26" s="77">
        <f>IF((Equipes!$K$135)="PROMO-HONNEUR",Equipes!M143,"")</f>
      </c>
      <c r="P26" s="77">
        <f>IF((Equipes!$K$135)="PROMO-HONNEUR",Equipes!N143,"")</f>
      </c>
      <c r="Q26" s="77">
        <f>IF((Equipes!$K$135)="PROMO-HONNEUR",Equipes!O143,"")</f>
      </c>
      <c r="R26" s="77">
        <f>IF((Equipes!$K$135)="PROMO-HONNEUR",Equipes!P143,"")</f>
      </c>
      <c r="S26" s="309">
        <f t="shared" si="5"/>
        <v>0</v>
      </c>
      <c r="T26" s="192">
        <f>IF((Equipes!$K$135)="PROMO-HONNEUR",COUNTA(Equipes!$J$137:$J$142),"")</f>
      </c>
      <c r="V26" s="213">
        <v>23</v>
      </c>
      <c r="W26" s="122">
        <f>IF((Equipes!K135)="HONNEUR",Equipes!K134,"")</f>
      </c>
      <c r="X26" s="70">
        <f>IF((Equipes!K135)="HONNEUR",Equipes!O135,"")</f>
      </c>
      <c r="Y26" s="77">
        <f>IF((Equipes!$K$135)="HONNEUR",Equipes!M143,"")</f>
      </c>
      <c r="Z26" s="77">
        <f>IF((Equipes!$K$135)="HONNEUR",Equipes!N143,"")</f>
      </c>
      <c r="AA26" s="77">
        <f>IF((Equipes!$K$135)="HONNEUR",Equipes!O143,"")</f>
      </c>
      <c r="AB26" s="77">
        <f>IF((Equipes!$K$135)="HONNEUR",Equipes!P143,"")</f>
      </c>
      <c r="AC26" s="309">
        <f t="shared" si="6"/>
        <v>0</v>
      </c>
      <c r="AD26" s="192">
        <f>IF((Equipes!$K$135)="HONNEUR",COUNTA(Equipes!$J$137:$J$142),"")</f>
      </c>
      <c r="AE26" s="194"/>
      <c r="AF26" s="213">
        <v>23</v>
      </c>
      <c r="AG26" s="75">
        <f>IF((Equipes!K135)="PROMO-EXCEL.",Equipes!K134,"")</f>
      </c>
      <c r="AH26" s="59">
        <f>IF((Equipes!K135)="PROMO-EXCEL.",Equipes!O135,"")</f>
      </c>
      <c r="AI26" s="79">
        <f>IF((Equipes!$K$135)="PROMO-EXCEL.",Equipes!M143,"")</f>
      </c>
      <c r="AJ26" s="79">
        <f>IF((Equipes!$K$135)="PROMO-EXCEL.",Equipes!N143,"")</f>
      </c>
      <c r="AK26" s="79">
        <f>IF((Equipes!$K$135)="PROMO-EXCEL.",Equipes!O143,"")</f>
      </c>
      <c r="AL26" s="79">
        <f>IF((Equipes!$K$135)="PROMO-EXCEL.",Equipes!P143,"")</f>
      </c>
      <c r="AM26" s="309">
        <f t="shared" si="8"/>
        <v>0</v>
      </c>
      <c r="AN26" s="192">
        <f>IF((Equipes!$K$135)="PROMO-EXCEL.",COUNTA(Equipes!$J$137:$J$142),"")</f>
      </c>
      <c r="AP26" s="213">
        <v>23</v>
      </c>
      <c r="AQ26" s="74">
        <f>IF((Equipes!K135)="EXCELLENCE",Equipes!K134,"")</f>
      </c>
      <c r="AR26" s="70">
        <f>IF((Equipes!K135)="EXCELLENCE",Equipes!O135,"")</f>
      </c>
      <c r="AS26" s="70">
        <f>IF((Equipes!$K$135)="EXCELLENCE",Equipes!M143,"")</f>
      </c>
      <c r="AT26" s="70">
        <f>IF((Equipes!$K$135)="EXCELLENCE",Equipes!N143,"")</f>
      </c>
      <c r="AU26" s="70">
        <f>IF((Equipes!$K$135)="EXCELLENCE",Equipes!O143,"")</f>
      </c>
      <c r="AV26" s="70">
        <f>IF((Equipes!$K$135)="EXCELLENCE",Equipes!P143,"")</f>
      </c>
      <c r="AW26" s="309">
        <f t="shared" si="9"/>
        <v>0</v>
      </c>
      <c r="AX26" s="192">
        <f>IF((Equipes!$K$135)="EXCELLENCE",COUNTA(Equipes!$J$137:$J$142),"")</f>
      </c>
    </row>
    <row r="27" spans="2:50" ht="16.5">
      <c r="B27" s="213">
        <v>24</v>
      </c>
      <c r="C27" s="162">
        <f>IF((Equipes!K148)="DEBUTANTES",Equipes!K147,"")</f>
      </c>
      <c r="D27" s="168">
        <f>IF((Equipes!K148)="DEBUTANTES",Equipes!O148,"")</f>
      </c>
      <c r="E27" s="77">
        <f>IF((Equipes!$K$148)="DEBUTANTES",Equipes!M156,"")</f>
      </c>
      <c r="F27" s="77">
        <f>IF((Equipes!$K$148)="DEBUTANTES",Equipes!N156,"")</f>
      </c>
      <c r="G27" s="77">
        <f>IF((Equipes!$K$148)="DEBUTANTES",Equipes!O156,"")</f>
      </c>
      <c r="H27" s="77">
        <f>IF((Equipes!$K$148)="DEBUTANTES",Equipes!P156,"")</f>
      </c>
      <c r="I27" s="309">
        <f t="shared" si="7"/>
        <v>0</v>
      </c>
      <c r="J27" s="192">
        <f>IF((Equipes!$K$148)="DEBUTANTES",COUNTA(Equipes!$J$150:$J$155),"")</f>
      </c>
      <c r="L27" s="213">
        <v>24</v>
      </c>
      <c r="M27" s="160">
        <f>IF((Equipes!K148)="PROMO-HONNEUR",Equipes!K147,"")</f>
      </c>
      <c r="N27" s="70">
        <f>IF((Equipes!K148)="PROMO-HONNEUR",Equipes!O148,"")</f>
      </c>
      <c r="O27" s="77">
        <f>IF((Equipes!$K$135)="PROMO-HONNEUR",Equipes!M156,"")</f>
      </c>
      <c r="P27" s="77">
        <f>IF((Equipes!$K$135)="PROMO-HONNEUR",Equipes!N156,"")</f>
      </c>
      <c r="Q27" s="77">
        <f>IF((Equipes!$K$135)="PROMO-HONNEUR",Equipes!O156,"")</f>
      </c>
      <c r="R27" s="77">
        <f>IF((Equipes!$K$135)="PROMO-HONNEUR",Equipes!P156,"")</f>
      </c>
      <c r="S27" s="309">
        <f t="shared" si="5"/>
        <v>0</v>
      </c>
      <c r="T27" s="192">
        <f>IF((Equipes!$K$148)="PROMO-HONNEUR",COUNTA(Equipes!$J$150:$J$155),"")</f>
      </c>
      <c r="V27" s="213">
        <v>11</v>
      </c>
      <c r="W27" s="122">
        <f>IF((Equipes!K148)="HONNEUR",Equipes!K147,"")</f>
      </c>
      <c r="X27" s="70">
        <f>IF((Equipes!K148)="HONNEUR",Equipes!O148,"")</f>
      </c>
      <c r="Y27" s="77">
        <f>IF((Equipes!$K$148)="HONNEUR",Equipes!M156,"")</f>
      </c>
      <c r="Z27" s="77">
        <f>IF((Equipes!$K$148)="HONNEUR",Equipes!N156,"")</f>
      </c>
      <c r="AA27" s="77">
        <f>IF((Equipes!$K$148)="HONNEUR",Equipes!O156,"")</f>
      </c>
      <c r="AB27" s="77">
        <f>IF((Equipes!$K$148)="HONNEUR",Equipes!P156,"")</f>
      </c>
      <c r="AC27" s="309">
        <f t="shared" si="6"/>
        <v>0</v>
      </c>
      <c r="AD27" s="192">
        <f>IF((Equipes!$K$148)="HONNEUR",COUNTA(Equipes!$J$150:$J$155),"")</f>
      </c>
      <c r="AE27" s="194"/>
      <c r="AF27" s="213">
        <v>11</v>
      </c>
      <c r="AG27" s="75">
        <f>IF((Equipes!K148)="PROMO-EXCEL.",Equipes!K147,"")</f>
      </c>
      <c r="AH27" s="59">
        <f>IF((Equipes!K148)="PROMO-EXCEL.",Equipes!O148,"")</f>
      </c>
      <c r="AI27" s="79">
        <f>IF((Equipes!$K$148)="PROMO-EXCEL.",Equipes!M156,"")</f>
      </c>
      <c r="AJ27" s="79">
        <f>IF((Equipes!$K$148)="PROMO-EXCEL.",Equipes!N156,"")</f>
      </c>
      <c r="AK27" s="79">
        <f>IF((Equipes!$K$148)="PROMO-EXCEL.",Equipes!O156,"")</f>
      </c>
      <c r="AL27" s="79">
        <f>IF((Equipes!$K$148)="PROMO-EXCEL.",Equipes!P156,"")</f>
      </c>
      <c r="AM27" s="309">
        <f t="shared" si="8"/>
        <v>0</v>
      </c>
      <c r="AN27" s="192">
        <f>IF((Equipes!$K$148)="PROMO-EXCEL.",COUNTA(Equipes!$J$150:$J$155),"")</f>
      </c>
      <c r="AP27" s="213">
        <v>11</v>
      </c>
      <c r="AQ27" s="74">
        <f>IF((Equipes!K148)="EXCELLENCE",Equipes!K147,"")</f>
      </c>
      <c r="AR27" s="70">
        <f>IF((Equipes!K148)="EXCELLENCE",Equipes!O148,"")</f>
      </c>
      <c r="AS27" s="70">
        <f>IF((Equipes!$K$148)="EXCELLENCE",Equipes!M156,"")</f>
      </c>
      <c r="AT27" s="70">
        <f>IF((Equipes!$K$148)="EXCELLENCE",Equipes!N156,"")</f>
      </c>
      <c r="AU27" s="70">
        <f>IF((Equipes!$K$148)="EXCELLENCE",Equipes!O156,"")</f>
      </c>
      <c r="AV27" s="70">
        <f>IF((Equipes!$K$148)="EXCELLENCE",Equipes!P156,"")</f>
      </c>
      <c r="AW27" s="309">
        <f t="shared" si="9"/>
        <v>0</v>
      </c>
      <c r="AX27" s="192">
        <f>IF((Equipes!$K$148)="EXCELLENCE",COUNTA(Equipes!$J$150:$J$155),"")</f>
      </c>
    </row>
    <row r="28" spans="2:50" ht="16.5">
      <c r="B28" s="213">
        <v>25</v>
      </c>
      <c r="C28" s="162">
        <f>IF((Equipes!T3)="DEBUTANTES",Equipes!T2,"")</f>
      </c>
      <c r="D28" s="59">
        <f>IF((Equipes!T3)="DEBUTANTES",Equipes!X3,"")</f>
      </c>
      <c r="E28" s="135">
        <f>IF((Equipes!$T$3)="DEBUTANTES",Equipes!V11,"")</f>
      </c>
      <c r="F28" s="135">
        <f>IF((Equipes!$T$3)="DEBUTANTES",Equipes!W11,"")</f>
      </c>
      <c r="G28" s="135">
        <f>IF((Equipes!$T$3)="DEBUTANTES",Equipes!X11,"")</f>
      </c>
      <c r="H28" s="135">
        <f>IF((Equipes!$T$3)="DEBUTANTES",Equipes!Y11,"")</f>
      </c>
      <c r="I28" s="309">
        <f t="shared" si="7"/>
        <v>0</v>
      </c>
      <c r="J28" s="192">
        <f>IF((Equipes!$T$3)="DEBUTANTES",COUNTA(Equipes!$S$5:$S$10),"")</f>
      </c>
      <c r="L28" s="213">
        <v>25</v>
      </c>
      <c r="M28" s="160">
        <f>IF((Equipes!T3)="PROMO-HONNEUR",Equipes!T2,"")</f>
      </c>
      <c r="N28" s="59">
        <f>IF((Equipes!T3)="PROMO-HONNEUR",Equipes!X3,"")</f>
      </c>
      <c r="O28" s="76">
        <f>IF((Equipes!$T$3)="PROMO-HONNEUR",Equipes!V11,"")</f>
      </c>
      <c r="P28" s="76">
        <f>IF((Equipes!$T$3)="PROMO-HONNEUR",Equipes!W11,"")</f>
      </c>
      <c r="Q28" s="76">
        <f>IF((Equipes!$T$3)="PROMO-HONNEUR",Equipes!X11,"")</f>
      </c>
      <c r="R28" s="76">
        <f>IF((Equipes!$T$3)="PROMO-HONNEUR",Equipes!Y11,"")</f>
      </c>
      <c r="S28" s="309">
        <f t="shared" si="5"/>
        <v>0</v>
      </c>
      <c r="T28" s="192">
        <f>IF((Equipes!$T$3)="PROMO-HONNEUR",COUNTA(Equipes!$S$5:$S$10),"")</f>
      </c>
      <c r="V28" s="213">
        <v>25</v>
      </c>
      <c r="W28" s="122" t="str">
        <f>IF((Equipes!T3)="HONNEUR",Equipes!T2,"")</f>
        <v>Aurore VITRE</v>
      </c>
      <c r="X28" s="59">
        <f>IF((Equipes!T3)="HONNEUR",Equipes!X3,"")</f>
        <v>1</v>
      </c>
      <c r="Y28" s="76">
        <f>IF((Equipes!$T$3)="HONNEUR",Equipes!V11,"")</f>
        <v>63.400000000000006</v>
      </c>
      <c r="Z28" s="76">
        <f>IF((Equipes!$T$3)="HONNEUR",Equipes!W11,"")</f>
        <v>58.5</v>
      </c>
      <c r="AA28" s="76">
        <f>IF((Equipes!$T$3)="HONNEUR",Equipes!X11,"")</f>
        <v>59.5</v>
      </c>
      <c r="AB28" s="76">
        <f>IF((Equipes!$T$3)="HONNEUR",Equipes!Y11,"")</f>
        <v>64.10000000000001</v>
      </c>
      <c r="AC28" s="309">
        <f t="shared" si="6"/>
        <v>245.5</v>
      </c>
      <c r="AD28" s="192">
        <f>IF((Equipes!$T$3)="HONNEUR",COUNTA(Equipes!$S$5:$S$10),"")</f>
        <v>6</v>
      </c>
      <c r="AE28" s="194"/>
      <c r="AF28" s="213">
        <v>25</v>
      </c>
      <c r="AG28" s="75">
        <f>IF((Equipes!T3)="PROMO-EXCEL.",Equipes!T2,"")</f>
      </c>
      <c r="AH28" s="59">
        <f>IF((Equipes!T3)="PROMO-EXCEL.",Equipes!X3,"")</f>
      </c>
      <c r="AI28" s="79">
        <f>IF((Equipes!$T$3)="PROMO-EXCEL.",Equipes!V11,"")</f>
      </c>
      <c r="AJ28" s="79">
        <f>IF((Equipes!$T$3)="PROMO-EXCEL.",Equipes!W11,"")</f>
      </c>
      <c r="AK28" s="79">
        <f>IF((Equipes!$T$3)="PROMO-EXCEL.",Equipes!X11,"")</f>
      </c>
      <c r="AL28" s="79">
        <f>IF((Equipes!$T$3)="PROMO-EXCEL.",Equipes!Y11,"")</f>
      </c>
      <c r="AM28" s="309">
        <f t="shared" si="8"/>
        <v>0</v>
      </c>
      <c r="AN28" s="192">
        <f>IF((Equipes!$T$3)="PROMO-EXCEL.",COUNTA(Equipes!$S$5:$S$10),"")</f>
      </c>
      <c r="AP28" s="213">
        <v>25</v>
      </c>
      <c r="AQ28" s="74">
        <f>IF((Equipes!T3)="EXCELLENCE",Equipes!T2,"")</f>
      </c>
      <c r="AR28" s="59">
        <f>IF((Equipes!T3)="EXCELLENCE",Equipes!X3,"")</f>
      </c>
      <c r="AS28" s="79">
        <f>IF((Equipes!$T$3)="EXCELLENCE",Equipes!V11,"")</f>
      </c>
      <c r="AT28" s="79">
        <f>IF((Equipes!$T$3)="EXCELLENCE",Equipes!W11,"")</f>
      </c>
      <c r="AU28" s="79">
        <f>IF((Equipes!$T$3)="EXCELLENCE",Equipes!X11,"")</f>
      </c>
      <c r="AV28" s="79">
        <f>IF((Equipes!$T$3)="EXCELLENCE",Equipes!Y11,"")</f>
      </c>
      <c r="AW28" s="309">
        <f t="shared" si="9"/>
        <v>0</v>
      </c>
      <c r="AX28" s="192">
        <f>IF((Equipes!$T$3)="EXCELLENCE",COUNTA(Equipes!$S$5:$S$10),"")</f>
      </c>
    </row>
    <row r="29" spans="2:50" ht="16.5">
      <c r="B29" s="213">
        <v>26</v>
      </c>
      <c r="C29" s="162">
        <f>IF((Equipes!T16)="DEBUTANTES",Equipes!T15,"")</f>
      </c>
      <c r="D29" s="59">
        <f>IF((Equipes!T16)="DEBUTANTES",Equipes!X16,"")</f>
      </c>
      <c r="E29" s="76">
        <f>IF((Equipes!$T$16)="DEBUTANTES",Equipes!V24,"")</f>
      </c>
      <c r="F29" s="76">
        <f>IF((Equipes!$T$16)="DEBUTANTES",Equipes!W24,"")</f>
      </c>
      <c r="G29" s="76">
        <f>IF((Equipes!$T$16)="DEBUTANTES",Equipes!X24,"")</f>
      </c>
      <c r="H29" s="76">
        <f>IF((Equipes!$T$16)="DEBUTANTES",Equipes!Y24,"")</f>
      </c>
      <c r="I29" s="309">
        <f t="shared" si="7"/>
        <v>0</v>
      </c>
      <c r="J29" s="192">
        <f>IF((Equipes!$T$16)="DEBUTANTES",COUNTA(Equipes!$S$18:$S$23),"")</f>
      </c>
      <c r="L29" s="213">
        <v>26</v>
      </c>
      <c r="M29" s="160">
        <f>IF((Equipes!T16)="PROMO-HONNEUR",Equipes!T15,"")</f>
      </c>
      <c r="N29" s="59">
        <f>IF((Equipes!T16)="PROMO-HONNEUR",Equipes!X16,"")</f>
      </c>
      <c r="O29" s="76">
        <f>IF((Equipes!$T$16)="PROMO-HONNEUR",Equipes!V24,"")</f>
      </c>
      <c r="P29" s="76">
        <f>IF((Equipes!$T$16)="PROMO-HONNEUR",Equipes!W24,"")</f>
      </c>
      <c r="Q29" s="76">
        <f>IF((Equipes!$T$16)="PROMO-HONNEUR",Equipes!X24,"")</f>
      </c>
      <c r="R29" s="76">
        <f>IF((Equipes!$T$16)="PROMO-HONNEUR",Equipes!Y24,"")</f>
      </c>
      <c r="S29" s="309">
        <f t="shared" si="5"/>
        <v>0</v>
      </c>
      <c r="T29" s="192">
        <f>IF((Equipes!$T$16)="PROMO-HONNEUR",COUNTA(Equipes!$S$18:$S$23),"")</f>
      </c>
      <c r="V29" s="213">
        <v>26</v>
      </c>
      <c r="W29" s="122" t="str">
        <f>IF((Equipes!T16)="HONNEUR",Equipes!T15,"")</f>
        <v>Aurore VITRE</v>
      </c>
      <c r="X29" s="59">
        <f>IF((Equipes!T16)="HONNEUR",Equipes!X16,"")</f>
        <v>2</v>
      </c>
      <c r="Y29" s="76">
        <f>IF((Equipes!$T$16)="HONNEUR",Equipes!V24,"")</f>
        <v>61.1</v>
      </c>
      <c r="Z29" s="76">
        <f>IF((Equipes!$T$16)="HONNEUR",Equipes!W24,"")</f>
        <v>57.25</v>
      </c>
      <c r="AA29" s="76">
        <f>IF((Equipes!$T$16)="HONNEUR",Equipes!X24,"")</f>
        <v>56.3</v>
      </c>
      <c r="AB29" s="76">
        <f>IF((Equipes!$T$16)="HONNEUR",Equipes!Y24,"")</f>
        <v>63.099999999999994</v>
      </c>
      <c r="AC29" s="309">
        <f t="shared" si="6"/>
        <v>237.74999999999997</v>
      </c>
      <c r="AD29" s="192">
        <f>IF((Equipes!$T$16)="HONNEUR",COUNTA(Equipes!$S$18:$S$23),"")</f>
        <v>6</v>
      </c>
      <c r="AE29" s="194"/>
      <c r="AF29" s="213">
        <v>26</v>
      </c>
      <c r="AG29" s="75">
        <f>IF((Equipes!T16)="PROMO-EXCEL.",Equipes!T15,"")</f>
      </c>
      <c r="AH29" s="59">
        <f>IF((Equipes!T16)="PROMO-EXCEL.",Equipes!X16,"")</f>
      </c>
      <c r="AI29" s="79">
        <f>IF((Equipes!$T$16)="PROMO-EXCEL.",Equipes!V24,"")</f>
      </c>
      <c r="AJ29" s="79">
        <f>IF((Equipes!$T$16)="PROMO-EXCEL.",Equipes!W24,"")</f>
      </c>
      <c r="AK29" s="79">
        <f>IF((Equipes!$T$16)="PROMO-EXCEL.",Equipes!X24,"")</f>
      </c>
      <c r="AL29" s="79">
        <f>IF((Equipes!$T$16)="PROMO-EXCEL.",Equipes!Y24,"")</f>
      </c>
      <c r="AM29" s="309">
        <f t="shared" si="8"/>
        <v>0</v>
      </c>
      <c r="AN29" s="192">
        <f>IF((Equipes!$T$16)="PROMO-EXCEL.",COUNTA(Equipes!$S$18:$S$23),"")</f>
      </c>
      <c r="AP29" s="213">
        <v>26</v>
      </c>
      <c r="AQ29" s="74">
        <f>IF((Equipes!T16)="EXCELLENCE",Equipes!T15,"")</f>
      </c>
      <c r="AR29" s="59">
        <f>IF((Equipes!T16)="EXCELLENCE",Equipes!X16,"")</f>
      </c>
      <c r="AS29" s="79">
        <f>IF((Equipes!$T$16)="EXCELLENCE",Equipes!V24,"")</f>
      </c>
      <c r="AT29" s="79">
        <f>IF((Equipes!$T$16)="EXCELLENCE",Equipes!W24,"")</f>
      </c>
      <c r="AU29" s="79">
        <f>IF((Equipes!$T$16)="EXCELLENCE",Equipes!X24,"")</f>
      </c>
      <c r="AV29" s="79">
        <f>IF((Equipes!$T$16)="EXCELLENCE",Equipes!Y24,"")</f>
      </c>
      <c r="AW29" s="309">
        <f t="shared" si="9"/>
        <v>0</v>
      </c>
      <c r="AX29" s="192">
        <f>IF((Equipes!$T$16)="EXCELLENCE",COUNTA(Equipes!$S$18:$S$23),"")</f>
      </c>
    </row>
    <row r="30" spans="2:50" ht="16.5">
      <c r="B30" s="213">
        <v>27</v>
      </c>
      <c r="C30" s="162">
        <f>IF((Equipes!T29)="DEBUTANTES",Equipes!T28,"")</f>
      </c>
      <c r="D30" s="59">
        <f>IF((Equipes!T29)="DEBUTANTES",Equipes!X29,"")</f>
      </c>
      <c r="E30" s="76">
        <f>IF((Equipes!$T$29)="DEBUTANTES",Equipes!V37,"")</f>
      </c>
      <c r="F30" s="76">
        <f>IF((Equipes!$T$29)="DEBUTANTES",Equipes!W37,"")</f>
      </c>
      <c r="G30" s="76">
        <f>IF((Equipes!$T$29)="DEBUTANTES",Equipes!X37,"")</f>
      </c>
      <c r="H30" s="76">
        <f>IF((Equipes!$T$29)="DEBUTANTES",Equipes!Y37,"")</f>
      </c>
      <c r="I30" s="309">
        <f t="shared" si="7"/>
        <v>0</v>
      </c>
      <c r="J30" s="192">
        <f>IF((Equipes!$T$29)="DEBUTANTES",COUNTA(Equipes!$S$31:$S$36),"")</f>
      </c>
      <c r="L30" s="213">
        <v>27</v>
      </c>
      <c r="M30" s="160">
        <f>IF((Equipes!T29)="PROMO-HONNEUR",Equipes!T28,"")</f>
      </c>
      <c r="N30" s="59">
        <f>IF((Equipes!T29)="PROMO-HONNEUR",Equipes!X29,"")</f>
      </c>
      <c r="O30" s="76">
        <f>IF((Equipes!$T$29)="PROMO-HONNEUR",Equipes!V37,"")</f>
      </c>
      <c r="P30" s="76">
        <f>IF((Equipes!$T$29)="PROMO-HONNEUR",Equipes!W37,"")</f>
      </c>
      <c r="Q30" s="76">
        <f>IF((Equipes!$T$29)="PROMO-HONNEUR",Equipes!X37,"")</f>
      </c>
      <c r="R30" s="76">
        <f>IF((Equipes!$T$29)="PROMO-HONNEUR",Equipes!Y37,"")</f>
      </c>
      <c r="S30" s="309">
        <f t="shared" si="5"/>
        <v>0</v>
      </c>
      <c r="T30" s="192">
        <f>IF((Equipes!$T$29)="PROMO-HONNEUR",COUNTA(Equipes!$S$31:$S$36),"")</f>
      </c>
      <c r="V30" s="213">
        <v>27</v>
      </c>
      <c r="W30" s="122" t="str">
        <f>IF((Equipes!T29)="HONNEUR",Equipes!T28,"")</f>
        <v>Aurore VITRE</v>
      </c>
      <c r="X30" s="59">
        <f>IF((Equipes!T29)="HONNEUR",Equipes!X29,"")</f>
        <v>3</v>
      </c>
      <c r="Y30" s="76">
        <f>IF((Equipes!$T$29)="HONNEUR",Equipes!V37,"")</f>
        <v>60.650000000000006</v>
      </c>
      <c r="Z30" s="76">
        <f>IF((Equipes!$T$29)="HONNEUR",Equipes!W37,"")</f>
        <v>56.25</v>
      </c>
      <c r="AA30" s="76">
        <f>IF((Equipes!$T$29)="HONNEUR",Equipes!X37,"")</f>
        <v>55</v>
      </c>
      <c r="AB30" s="76">
        <f>IF((Equipes!$T$29)="HONNEUR",Equipes!Y37,"")</f>
        <v>62.25</v>
      </c>
      <c r="AC30" s="309">
        <f t="shared" si="6"/>
        <v>234.15</v>
      </c>
      <c r="AD30" s="192">
        <f>IF((Equipes!$T$29)="HONNEUR",COUNTA(Equipes!$S$31:$S$36),"")</f>
        <v>6</v>
      </c>
      <c r="AE30" s="194"/>
      <c r="AF30" s="213">
        <v>27</v>
      </c>
      <c r="AG30" s="75">
        <f>IF((Equipes!T29)="PROMO-EXCEL.",Equipes!T28,"")</f>
      </c>
      <c r="AH30" s="59">
        <f>IF((Equipes!T29)="PROMO-EXCEL.",Equipes!X29,"")</f>
      </c>
      <c r="AI30" s="79">
        <f>IF((Equipes!$T$29)="PROMO-EXCEL.",Equipes!V37,"")</f>
      </c>
      <c r="AJ30" s="79">
        <f>IF((Equipes!$T$29)="PROMO-EXCEL.",Equipes!W37,"")</f>
      </c>
      <c r="AK30" s="79">
        <f>IF((Equipes!$T$29)="PROMO-EXCEL.",Equipes!X37,"")</f>
      </c>
      <c r="AL30" s="79">
        <f>IF((Equipes!$T$29)="PROMO-EXCEL.",Equipes!Y37,"")</f>
      </c>
      <c r="AM30" s="309">
        <f t="shared" si="8"/>
        <v>0</v>
      </c>
      <c r="AN30" s="192">
        <f>IF((Equipes!$T$29)="PROMO-EXCEL.",COUNTA(Equipes!$S$31:$S$36),"")</f>
      </c>
      <c r="AP30" s="213">
        <v>27</v>
      </c>
      <c r="AQ30" s="74">
        <f>IF((Equipes!T29)="EXCELLENCE",Equipes!T28,"")</f>
      </c>
      <c r="AR30" s="59">
        <f>IF((Equipes!T29)="EXCELLENCE",Equipes!X29,"")</f>
      </c>
      <c r="AS30" s="79">
        <f>IF((Equipes!$T$29)="EXCELLENCE",Equipes!V37,"")</f>
      </c>
      <c r="AT30" s="79">
        <f>IF((Equipes!$T$29)="EXCELLENCE",Equipes!W37,"")</f>
      </c>
      <c r="AU30" s="79">
        <f>IF((Equipes!$T$29)="EXCELLENCE",Equipes!X37,"")</f>
      </c>
      <c r="AV30" s="79">
        <f>IF((Equipes!$T$29)="EXCELLENCE",Equipes!Y37,"")</f>
      </c>
      <c r="AW30" s="309">
        <f t="shared" si="9"/>
        <v>0</v>
      </c>
      <c r="AX30" s="192">
        <f>IF((Equipes!$T$29)="EXCELLENCE",COUNTA(Equipes!$S$31:$S$36),"")</f>
      </c>
    </row>
    <row r="31" spans="2:50" ht="16.5">
      <c r="B31" s="213">
        <v>28</v>
      </c>
      <c r="C31" s="162">
        <f>IF((Equipes!T42)="DEBUTANTES",Equipes!T41,"")</f>
      </c>
      <c r="D31" s="59">
        <f>IF((Equipes!T42)="DEBUTANTES",Equipes!X42,"")</f>
      </c>
      <c r="E31" s="76">
        <f>IF((Equipes!$T$42)="DEBUTANTES",Equipes!V50,"")</f>
      </c>
      <c r="F31" s="76">
        <f>IF((Equipes!$T$42)="DEBUTANTES",Equipes!W50,"")</f>
      </c>
      <c r="G31" s="76">
        <f>IF((Equipes!$T$42)="DEBUTANTES",Equipes!X50,"")</f>
      </c>
      <c r="H31" s="76">
        <f>IF((Equipes!$T$42)="DEBUTANTES",Equipes!Y50,"")</f>
      </c>
      <c r="I31" s="309">
        <f t="shared" si="7"/>
        <v>0</v>
      </c>
      <c r="J31" s="192">
        <f>IF((Equipes!$T$42)="DEBUTANTES",COUNTA(Equipes!$S$44:$S$49),"")</f>
      </c>
      <c r="L31" s="213">
        <v>28</v>
      </c>
      <c r="M31" s="160">
        <f>IF((Equipes!T42)="PROMO-HONNEUR",Equipes!T41,"")</f>
      </c>
      <c r="N31" s="59">
        <f>IF((Equipes!T42)="PROMO-HONNEUR",Equipes!X42,"")</f>
      </c>
      <c r="O31" s="76">
        <f>IF((Equipes!$T$42)="PROMO-HONNEUR",Equipes!V50,"")</f>
      </c>
      <c r="P31" s="76">
        <f>IF((Equipes!$T$42)="PROMO-HONNEUR",Equipes!W50,"")</f>
      </c>
      <c r="Q31" s="76">
        <f>IF((Equipes!$T$42)="PROMO-HONNEUR",Equipes!X50,"")</f>
      </c>
      <c r="R31" s="76">
        <f>IF((Equipes!$T$42)="PROMO-HONNEUR",Equipes!Y50,"")</f>
      </c>
      <c r="S31" s="309">
        <f t="shared" si="5"/>
        <v>0</v>
      </c>
      <c r="T31" s="192">
        <f>IF((Equipes!$T$42)="PROMO-HONNEUR",COUNTA(Equipes!$S$44:$S$49),"")</f>
      </c>
      <c r="V31" s="213">
        <v>28</v>
      </c>
      <c r="W31" s="122" t="str">
        <f>IF((Equipes!T42)="HONNEUR",Equipes!T41,"")</f>
        <v>Jongleurs  LA GUERCHE</v>
      </c>
      <c r="X31" s="59">
        <f>IF((Equipes!T42)="HONNEUR",Equipes!X42,"")</f>
        <v>1</v>
      </c>
      <c r="Y31" s="76">
        <f>IF((Equipes!$T$42)="HONNEUR",Equipes!V50,"")</f>
        <v>63</v>
      </c>
      <c r="Z31" s="76">
        <f>IF((Equipes!$T$42)="HONNEUR",Equipes!W50,"")</f>
        <v>57.099999999999994</v>
      </c>
      <c r="AA31" s="76">
        <f>IF((Equipes!$T$42)="HONNEUR",Equipes!X50,"")</f>
        <v>59.099999999999994</v>
      </c>
      <c r="AB31" s="76">
        <f>IF((Equipes!$T$42)="HONNEUR",Equipes!Y50,"")</f>
        <v>64.7</v>
      </c>
      <c r="AC31" s="309">
        <f t="shared" si="6"/>
        <v>243.89999999999998</v>
      </c>
      <c r="AD31" s="192">
        <f>IF((Equipes!$T$42)="HONNEUR",COUNTA(Equipes!$S$44:$S$49),"")</f>
        <v>6</v>
      </c>
      <c r="AE31" s="194"/>
      <c r="AF31" s="213">
        <v>28</v>
      </c>
      <c r="AG31" s="75">
        <f>IF((Equipes!T42)="PROMO-EXCEL.",Equipes!T41,"")</f>
      </c>
      <c r="AH31" s="59">
        <f>IF((Equipes!T42)="PROMO-EXCEL.",Equipes!X42,"")</f>
      </c>
      <c r="AI31" s="79">
        <f>IF((Equipes!$T$42)="PROMO-EXCEL.",Equipes!V50,"")</f>
      </c>
      <c r="AJ31" s="79">
        <f>IF((Equipes!$T$42)="PROMO-EXCEL.",Equipes!W50,"")</f>
      </c>
      <c r="AK31" s="79">
        <f>IF((Equipes!$T$42)="PROMO-EXCEL.",Equipes!X50,"")</f>
      </c>
      <c r="AL31" s="79">
        <f>IF((Equipes!$T$42)="PROMO-EXCEL.",Equipes!Y50,"")</f>
      </c>
      <c r="AM31" s="309">
        <f t="shared" si="8"/>
        <v>0</v>
      </c>
      <c r="AN31" s="192">
        <f>IF((Equipes!$T$42)="PROMO-EXCEL.",COUNTA(Equipes!$S$44:$S$49),"")</f>
      </c>
      <c r="AP31" s="213">
        <v>28</v>
      </c>
      <c r="AQ31" s="74">
        <f>IF((Equipes!T42)="EXCELLENCE",Equipes!T41,"")</f>
      </c>
      <c r="AR31" s="59">
        <f>IF((Equipes!T42)="EXCELLENCE",Equipes!X42,"")</f>
      </c>
      <c r="AS31" s="79">
        <f>IF((Equipes!$T$42)="EXCELLENCE",Equipes!V50,"")</f>
      </c>
      <c r="AT31" s="79">
        <f>IF((Equipes!$T$42)="EXCELLENCE",Equipes!W50,"")</f>
      </c>
      <c r="AU31" s="79">
        <f>IF((Equipes!$T$42)="EXCELLENCE",Equipes!X50,"")</f>
      </c>
      <c r="AV31" s="79">
        <f>IF((Equipes!$T$42)="EXCELLENCE",Equipes!Y50,"")</f>
      </c>
      <c r="AW31" s="309">
        <f t="shared" si="9"/>
        <v>0</v>
      </c>
      <c r="AX31" s="192">
        <f>IF((Equipes!$T$42)="EXCELLENCE",COUNTA(Equipes!$S$44:$S$49),"")</f>
      </c>
    </row>
    <row r="32" spans="2:50" ht="16.5">
      <c r="B32" s="213">
        <v>29</v>
      </c>
      <c r="C32" s="162">
        <f>IF((Equipes!T55)="DEBUTANTES",Equipes!T54,"")</f>
      </c>
      <c r="D32" s="59">
        <f>IF((Equipes!T55)="DEBUTANTES",Equipes!X55,"")</f>
      </c>
      <c r="E32" s="76">
        <f>IF((Equipes!$T$55)="DEBUTANTES",Equipes!V63,"")</f>
      </c>
      <c r="F32" s="76">
        <f>IF((Equipes!$T$55)="DEBUTANTES",Equipes!W63,"")</f>
      </c>
      <c r="G32" s="76">
        <f>IF((Equipes!$T$55)="DEBUTANTES",Equipes!X63,"")</f>
      </c>
      <c r="H32" s="76">
        <f>IF((Equipes!$T$55)="DEBUTANTES",Equipes!Y63,"")</f>
      </c>
      <c r="I32" s="309">
        <f t="shared" si="7"/>
        <v>0</v>
      </c>
      <c r="J32" s="192">
        <f>IF((Equipes!$T$55)="DEBUTANTES",COUNTA(Equipes!$S$57:$S$62),"")</f>
      </c>
      <c r="L32" s="213">
        <v>29</v>
      </c>
      <c r="M32" s="160">
        <f>IF((Equipes!T55)="PROMO-HONNEUR",Equipes!T54,"")</f>
      </c>
      <c r="N32" s="59">
        <f>IF((Equipes!T55)="PROMO-HONNEUR",Equipes!X55,"")</f>
      </c>
      <c r="O32" s="76">
        <f>IF((Equipes!$T$55)="PROMO-HONNEUR",Equipes!V63,"")</f>
      </c>
      <c r="P32" s="76">
        <f>IF((Equipes!$T$55)="PROMO-HONNEUR",Equipes!W63,"")</f>
      </c>
      <c r="Q32" s="76">
        <f>IF((Equipes!$T$55)="PROMO-HONNEUR",Equipes!X63,"")</f>
      </c>
      <c r="R32" s="76">
        <f>IF((Equipes!$T$55)="PROMO-HONNEUR",Equipes!Y63,"")</f>
      </c>
      <c r="S32" s="309">
        <f t="shared" si="5"/>
        <v>0</v>
      </c>
      <c r="T32" s="192">
        <f>IF((Equipes!$T$55)="PROMO-HONNEUR",COUNTA(Equipes!$S$57:$S$62),"")</f>
      </c>
      <c r="V32" s="213">
        <v>29</v>
      </c>
      <c r="W32" s="122" t="str">
        <f>IF((Equipes!T55)="HONNEUR",Equipes!T54,"")</f>
        <v>Jongleurs  LA GUERCHE</v>
      </c>
      <c r="X32" s="59">
        <f>IF((Equipes!T55)="HONNEUR",Equipes!X55,"")</f>
        <v>2</v>
      </c>
      <c r="Y32" s="76">
        <f>IF((Equipes!$T$55)="HONNEUR",Equipes!V63,"")</f>
        <v>61.15</v>
      </c>
      <c r="Z32" s="76">
        <f>IF((Equipes!$T$55)="HONNEUR",Equipes!W63,"")</f>
        <v>55.35</v>
      </c>
      <c r="AA32" s="76">
        <f>IF((Equipes!$T$55)="HONNEUR",Equipes!X63,"")</f>
        <v>56.599999999999994</v>
      </c>
      <c r="AB32" s="76">
        <f>IF((Equipes!$T$55)="HONNEUR",Equipes!Y63,"")</f>
        <v>62.85000000000001</v>
      </c>
      <c r="AC32" s="309">
        <f t="shared" si="6"/>
        <v>235.95</v>
      </c>
      <c r="AD32" s="192">
        <f>IF((Equipes!$T$55)="HONNEUR",COUNTA(Equipes!$S$57:$S$62),"")</f>
        <v>5</v>
      </c>
      <c r="AE32" s="194"/>
      <c r="AF32" s="213">
        <v>29</v>
      </c>
      <c r="AG32" s="75">
        <f>IF((Equipes!T55)="PROMO-EXCEL.",Equipes!T54,"")</f>
      </c>
      <c r="AH32" s="59">
        <f>IF((Equipes!T55)="PROMO-EXCEL.",Equipes!X55,"")</f>
      </c>
      <c r="AI32" s="79">
        <f>IF((Equipes!$T$55)="PROMO-EXCEL.",Equipes!V63,"")</f>
      </c>
      <c r="AJ32" s="79">
        <f>IF((Equipes!$T$55)="PROMO-EXCEL.",Equipes!W63,"")</f>
      </c>
      <c r="AK32" s="79">
        <f>IF((Equipes!$T$55)="PROMO-EXCEL.",Equipes!X63,"")</f>
      </c>
      <c r="AL32" s="79">
        <f>IF((Equipes!$T$55)="PROMO-EXCEL.",Equipes!Y63,"")</f>
      </c>
      <c r="AM32" s="309">
        <f t="shared" si="8"/>
        <v>0</v>
      </c>
      <c r="AN32" s="192">
        <f>IF((Equipes!$T$55)="PROMO-EXCEL.",COUNTA(Equipes!$S$57:$S$62),"")</f>
      </c>
      <c r="AP32" s="213">
        <v>29</v>
      </c>
      <c r="AQ32" s="74">
        <f>IF((Equipes!T55)="EXCELLENCE",Equipes!T54,"")</f>
      </c>
      <c r="AR32" s="59">
        <f>IF((Equipes!T55)="EXCELLENCE",Equipes!X55,"")</f>
      </c>
      <c r="AS32" s="79">
        <f>IF((Equipes!$T$55)="EXCELLENCE",Equipes!V63,"")</f>
      </c>
      <c r="AT32" s="79">
        <f>IF((Equipes!$T$55)="EXCELLENCE",Equipes!W63,"")</f>
      </c>
      <c r="AU32" s="79">
        <f>IF((Equipes!$T$55)="EXCELLENCE",Equipes!X63,"")</f>
      </c>
      <c r="AV32" s="79">
        <f>IF((Equipes!$T$96)="EXCELLENCE",Equipes!Y63,"")</f>
      </c>
      <c r="AW32" s="309">
        <f t="shared" si="9"/>
        <v>0</v>
      </c>
      <c r="AX32" s="192">
        <f>IF((Equipes!$T$55)="EXCELLENCE",COUNTA(Equipes!$S$57:$S$62),"")</f>
      </c>
    </row>
    <row r="33" spans="2:50" ht="16.5">
      <c r="B33" s="213">
        <v>30</v>
      </c>
      <c r="C33" s="162">
        <f>IF((Equipes!T68)="DEBUTANTES",Equipes!T67,"")</f>
      </c>
      <c r="D33" s="59">
        <f>IF((Equipes!T68)="DEBUTANTES",Equipes!X68,"")</f>
      </c>
      <c r="E33" s="76">
        <f>IF((Equipes!$T$68)="DEBUTANTES",Equipes!V76,"")</f>
      </c>
      <c r="F33" s="76">
        <f>IF((Equipes!$T$68)="DEBUTANTES",Equipes!W76,"")</f>
      </c>
      <c r="G33" s="76">
        <f>IF((Equipes!$T$68)="DEBUTANTES",Equipes!X76,"")</f>
      </c>
      <c r="H33" s="76">
        <f>IF((Equipes!$T$68)="DEBUTANTES",Equipes!Y76,"")</f>
      </c>
      <c r="I33" s="309">
        <f t="shared" si="7"/>
        <v>0</v>
      </c>
      <c r="J33" s="192">
        <f>IF((Equipes!$T$68)="DEBUTANTES",COUNTA(Equipes!$S$70:$S$75),"")</f>
      </c>
      <c r="L33" s="213">
        <v>30</v>
      </c>
      <c r="M33" s="160">
        <f>IF((Equipes!T68)="PROMO-HONNEUR",Equipes!T67,"")</f>
      </c>
      <c r="N33" s="59">
        <f>IF((Equipes!T68)="PROMO-HONNEUR",Equipes!X68,"")</f>
      </c>
      <c r="O33" s="76">
        <f>IF((Equipes!$T$68)="PROMO-HONNEUR",Equipes!V76,"")</f>
      </c>
      <c r="P33" s="76">
        <f>IF((Equipes!$T$68)="PROMO-HONNEUR",Equipes!W76,"")</f>
      </c>
      <c r="Q33" s="76">
        <f>IF((Equipes!$T$68)="PROMO-HONNEUR",Equipes!X76,"")</f>
      </c>
      <c r="R33" s="76">
        <f>IF((Equipes!$T$68)="PROMO-HONNEUR",Equipes!Y76,"")</f>
      </c>
      <c r="S33" s="309">
        <f t="shared" si="5"/>
        <v>0</v>
      </c>
      <c r="T33" s="192">
        <f>IF((Equipes!$T$68)="PROMO-HONNEUR",COUNTA(Equipes!$S$70:$S$75),"")</f>
      </c>
      <c r="V33" s="213">
        <v>30</v>
      </c>
      <c r="W33" s="122" t="str">
        <f>IF((Equipes!T68)="HONNEUR",Equipes!T67,"")</f>
        <v>Envolée Gymnique ACIGNE</v>
      </c>
      <c r="X33" s="59">
        <f>IF((Equipes!T68)="HONNEUR",Equipes!X68,"")</f>
        <v>1</v>
      </c>
      <c r="Y33" s="76">
        <f>IF((Equipes!$T$68)="HONNEUR",Equipes!V76,"")</f>
        <v>64.10000000000001</v>
      </c>
      <c r="Z33" s="76">
        <f>IF((Equipes!$T$68)="HONNEUR",Equipes!W76,"")</f>
        <v>59</v>
      </c>
      <c r="AA33" s="76">
        <f>IF((Equipes!$T$68)="HONNEUR",Equipes!X76,"")</f>
        <v>59.900000000000006</v>
      </c>
      <c r="AB33" s="76">
        <f>IF((Equipes!$T$68)="HONNEUR",Equipes!Y76,"")</f>
        <v>63.150000000000006</v>
      </c>
      <c r="AC33" s="309">
        <f t="shared" si="6"/>
        <v>246.15</v>
      </c>
      <c r="AD33" s="192">
        <f>IF((Equipes!$T$68)="HONNEUR",COUNTA(Equipes!$S$70:$S$75),"")</f>
        <v>6</v>
      </c>
      <c r="AE33" s="194"/>
      <c r="AF33" s="213">
        <v>30</v>
      </c>
      <c r="AG33" s="75">
        <f>IF((Equipes!T68)="PROMO-EXCEL.",Equipes!T67,"")</f>
      </c>
      <c r="AH33" s="59">
        <f>IF((Equipes!T68)="PROMO-EXCEL.",Equipes!X68,"")</f>
      </c>
      <c r="AI33" s="79">
        <f>IF((Equipes!$T$68)="PROMO-EXCEL.",Equipes!V76,"")</f>
      </c>
      <c r="AJ33" s="79">
        <f>IF((Equipes!$T$68)="PROMO-EXCEL.",Equipes!W76,"")</f>
      </c>
      <c r="AK33" s="79">
        <f>IF((Equipes!$T$68)="PROMO-EXCEL.",Equipes!X76,"")</f>
      </c>
      <c r="AL33" s="79">
        <f>IF((Equipes!$T$68)="PROMO-EXCEL.",Equipes!Y76,"")</f>
      </c>
      <c r="AM33" s="309">
        <f t="shared" si="8"/>
        <v>0</v>
      </c>
      <c r="AN33" s="192">
        <f>IF((Equipes!$T$68)="PROMO-EXCEL.",COUNTA(Equipes!$S$70:$S$75),"")</f>
      </c>
      <c r="AP33" s="213">
        <v>30</v>
      </c>
      <c r="AQ33" s="74">
        <f>IF((Equipes!T68)="EXCELLENCE",Equipes!T67,"")</f>
      </c>
      <c r="AR33" s="59">
        <f>IF((Equipes!T68)="EXCELLENCE",Equipes!X68,"")</f>
      </c>
      <c r="AS33" s="79">
        <f>IF((Equipes!$T$68)="EXCELLENCE",Equipes!V76,"")</f>
      </c>
      <c r="AT33" s="79">
        <f>IF((Equipes!$T$68)="EXCELLENCE",Equipes!W76,"")</f>
      </c>
      <c r="AU33" s="79">
        <f>IF((Equipes!$T$68)="EXCELLENCE",Equipes!X76,"")</f>
      </c>
      <c r="AV33" s="79">
        <f>IF((Equipes!$T$68)="EXCELLENCE",Equipes!Y76,"")</f>
      </c>
      <c r="AW33" s="309">
        <f t="shared" si="9"/>
        <v>0</v>
      </c>
      <c r="AX33" s="192">
        <f>IF((Equipes!$T$68)="EXCELLENCE",COUNTA(Equipes!$S$70:$S$75),"")</f>
      </c>
    </row>
    <row r="34" spans="2:50" ht="16.5">
      <c r="B34" s="213">
        <v>31</v>
      </c>
      <c r="C34" s="162">
        <f>IF((Equipes!T81)="DEBUTANTES",Equipes!T80,"")</f>
      </c>
      <c r="D34" s="59">
        <f>IF((Equipes!T81)="DEBUTANTES",Equipes!X81,"")</f>
      </c>
      <c r="E34" s="76">
        <f>IF((Equipes!$T$81)="DEBUTANTES",Equipes!V89,"")</f>
      </c>
      <c r="F34" s="76">
        <f>IF((Equipes!$T$81)="DEBUTANTES",Equipes!W89,"")</f>
      </c>
      <c r="G34" s="76">
        <f>IF((Equipes!$T$81)="DEBUTANTES",Equipes!X89,"")</f>
      </c>
      <c r="H34" s="76">
        <f>IF((Equipes!$T$81)="DEBUTANTES",Equipes!Y89,"")</f>
      </c>
      <c r="I34" s="309">
        <f t="shared" si="7"/>
        <v>0</v>
      </c>
      <c r="J34" s="192">
        <f>IF((Equipes!$T$81)="DEBUTANTES",COUNTA(Equipes!$S$83:$S$88),"")</f>
      </c>
      <c r="L34" s="213">
        <v>31</v>
      </c>
      <c r="M34" s="160">
        <f>IF((Equipes!T81)="PROMO-HONNEUR",Equipes!T80,"")</f>
      </c>
      <c r="N34" s="59">
        <f>IF((Equipes!T81)="PROMO-HONNEUR",Equipes!X81,"")</f>
      </c>
      <c r="O34" s="76">
        <f>IF((Equipes!$T$81)="PROMO-HONNEUR",Equipes!V89,"")</f>
      </c>
      <c r="P34" s="76">
        <f>IF((Equipes!$T$81)="PROMO-HONNEUR",Equipes!W89,"")</f>
      </c>
      <c r="Q34" s="76">
        <f>IF((Equipes!$T$81)="PROMO-HONNEUR",Equipes!X89,"")</f>
      </c>
      <c r="R34" s="76">
        <f>IF((Equipes!$T$81)="PROMO-HONNEUR",Equipes!Y89,"")</f>
      </c>
      <c r="S34" s="309">
        <f t="shared" si="5"/>
        <v>0</v>
      </c>
      <c r="T34" s="192">
        <f>IF((Equipes!$T$81)="PROMO-HONNEUR",COUNTA(Equipes!$S$83:$S$88),"")</f>
      </c>
      <c r="V34" s="213">
        <v>31</v>
      </c>
      <c r="W34" s="122" t="str">
        <f>IF((Equipes!T81)="HONNEUR",Equipes!T80,"")</f>
        <v>Envolée Gymnique ACIGNE</v>
      </c>
      <c r="X34" s="59">
        <f>IF((Equipes!T81)="HONNEUR",Equipes!X81,"")</f>
        <v>2</v>
      </c>
      <c r="Y34" s="76">
        <f>IF((Equipes!$T$81)="HONNEUR",Equipes!V89,"")</f>
        <v>63.8</v>
      </c>
      <c r="Z34" s="76">
        <f>IF((Equipes!$T$81)="HONNEUR",Equipes!W89,"")</f>
        <v>58.5</v>
      </c>
      <c r="AA34" s="76">
        <f>IF((Equipes!$T$81)="HONNEUR",Equipes!X89,"")</f>
        <v>56.7</v>
      </c>
      <c r="AB34" s="76">
        <f>IF((Equipes!$T$81)="HONNEUR",Equipes!Y89,"")</f>
        <v>62</v>
      </c>
      <c r="AC34" s="309">
        <f t="shared" si="6"/>
        <v>241</v>
      </c>
      <c r="AD34" s="192">
        <f>IF((Equipes!$T$81)="HONNEUR",COUNTA(Equipes!$S$83:$S$88),"")</f>
        <v>6</v>
      </c>
      <c r="AE34" s="194"/>
      <c r="AF34" s="213">
        <v>31</v>
      </c>
      <c r="AG34" s="75">
        <f>IF((Equipes!T81)="PROMO-EXCEL.",Equipes!T80,"")</f>
      </c>
      <c r="AH34" s="59">
        <f>IF((Equipes!T81)="PROMO-EXCEL.",Equipes!X81,"")</f>
      </c>
      <c r="AI34" s="79">
        <f>IF((Equipes!$T$81)="PROMO-EXCEL.",Equipes!V89,"")</f>
      </c>
      <c r="AJ34" s="79">
        <f>IF((Equipes!$T$81)="PROMO-EXCEL.",Equipes!W89,"")</f>
      </c>
      <c r="AK34" s="79">
        <f>IF((Equipes!$T$81)="PROMO-EXCEL.",Equipes!X89,"")</f>
      </c>
      <c r="AL34" s="79">
        <f>IF((Equipes!$T$81)="PROMO-EXCEL.",Equipes!Y89,"")</f>
      </c>
      <c r="AM34" s="309">
        <f t="shared" si="8"/>
        <v>0</v>
      </c>
      <c r="AN34" s="192">
        <f>IF((Equipes!$T$81)="PROMO-EXCEL.",COUNTA(Equipes!$S$83:$S$88),"")</f>
      </c>
      <c r="AP34" s="213">
        <v>31</v>
      </c>
      <c r="AQ34" s="74">
        <f>IF((Equipes!T81)="EXCELLENCE",Equipes!T80,"")</f>
      </c>
      <c r="AR34" s="59">
        <f>IF((Equipes!T81)="EXCELLENCE",Equipes!X81,"")</f>
      </c>
      <c r="AS34" s="79">
        <f>IF((Equipes!$T$81)="EXCELLENCE",Equipes!V89,"")</f>
      </c>
      <c r="AT34" s="79">
        <f>IF((Equipes!$T$81)="EXCELLENCE",Equipes!W89,"")</f>
      </c>
      <c r="AU34" s="79">
        <f>IF((Equipes!$T$81)="EXCELLENCE",Equipes!X89,"")</f>
      </c>
      <c r="AV34" s="79">
        <f>IF((Equipes!$T$81)="EXCELLENCE",Equipes!Y89,"")</f>
      </c>
      <c r="AW34" s="309">
        <f t="shared" si="9"/>
        <v>0</v>
      </c>
      <c r="AX34" s="192">
        <f>IF((Equipes!$T$81)="EXCELLENCE",COUNTA(Equipes!$S$83:$S$88),"")</f>
      </c>
    </row>
    <row r="35" spans="2:50" ht="16.5">
      <c r="B35" s="213">
        <v>32</v>
      </c>
      <c r="C35" s="162">
        <f>IF((Equipes!T96)="DEBUTANTES",Equipes!T95,"")</f>
      </c>
      <c r="D35" s="59">
        <f>IF((Equipes!T96)="DEBUTANTES",Equipes!X96,"")</f>
      </c>
      <c r="E35" s="76">
        <f>IF((Equipes!$T$96)="DEBUTANTES",Equipes!V104,"")</f>
      </c>
      <c r="F35" s="76">
        <f>IF((Equipes!$T$96)="DEBUTANTES",Equipes!W104,"")</f>
      </c>
      <c r="G35" s="76">
        <f>IF((Equipes!$T$96)="DEBUTANTES",Equipes!X104,"")</f>
      </c>
      <c r="H35" s="76">
        <f>IF((Equipes!$T$96)="DEBUTANTES",Equipes!Y104,"")</f>
      </c>
      <c r="I35" s="309">
        <f t="shared" si="7"/>
        <v>0</v>
      </c>
      <c r="J35" s="192">
        <f>IF((Equipes!$T$96)="DEBUTANTES",COUNTA(Equipes!$S$98:$S$103),"")</f>
      </c>
      <c r="L35" s="213">
        <v>32</v>
      </c>
      <c r="M35" s="160">
        <f>IF((Equipes!T96)="PROMO-HONNEUR",Equipes!T95,"")</f>
      </c>
      <c r="N35" s="59">
        <f>IF((Equipes!T96)="PROMO-HONNEUR",Equipes!X96,"")</f>
      </c>
      <c r="O35" s="76">
        <f>IF((Equipes!$T$96)="PROMO-HONNEUR",Equipes!V104,"")</f>
      </c>
      <c r="P35" s="76">
        <f>IF((Equipes!$T$96)="PROMO-HONNEUR",Equipes!W104,"")</f>
      </c>
      <c r="Q35" s="76">
        <f>IF((Equipes!$T$96)="PROMO-HONNEUR",Equipes!X104,"")</f>
      </c>
      <c r="R35" s="76">
        <f>IF((Equipes!$T$96)="PROMO-HONNEUR",Equipes!Y104,"")</f>
      </c>
      <c r="S35" s="309">
        <f t="shared" si="5"/>
        <v>0</v>
      </c>
      <c r="T35" s="192">
        <f>IF((Equipes!$T$96)="PROMO-HONNEUR",COUNTA(Equipes!$S$98:$S$103),"")</f>
      </c>
      <c r="V35" s="213">
        <v>32</v>
      </c>
      <c r="W35" s="122" t="str">
        <f>IF((Equipes!T96)="HONNEUR",Equipes!T95,"")</f>
        <v>Envolée Gymnique ACIGNE</v>
      </c>
      <c r="X35" s="59">
        <f>IF((Equipes!T96)="HONNEUR",Equipes!X96,"")</f>
        <v>3</v>
      </c>
      <c r="Y35" s="76">
        <f>IF((Equipes!$T$96)="HONNEUR",Equipes!V104,"")</f>
        <v>61.099999999999994</v>
      </c>
      <c r="Z35" s="76">
        <f>IF((Equipes!$T$96)="HONNEUR",Equipes!W104,"")</f>
        <v>57.15</v>
      </c>
      <c r="AA35" s="76">
        <f>IF((Equipes!$T$96)="HONNEUR",Equipes!X104,"")</f>
        <v>57.8</v>
      </c>
      <c r="AB35" s="76">
        <f>IF((Equipes!$T$96)="HONNEUR",Equipes!Y104,"")</f>
        <v>61.7</v>
      </c>
      <c r="AC35" s="309">
        <f t="shared" si="6"/>
        <v>237.75</v>
      </c>
      <c r="AD35" s="192">
        <f>IF((Equipes!$T$96)="HONNEUR",COUNTA(Equipes!$S$98:$S$103),"")</f>
        <v>4</v>
      </c>
      <c r="AE35" s="194"/>
      <c r="AF35" s="213">
        <v>32</v>
      </c>
      <c r="AG35" s="75">
        <f>IF((Equipes!T96)="PROMO-EXCEL.",Equipes!T95,"")</f>
      </c>
      <c r="AH35" s="59">
        <f>IF((Equipes!T96)="PROMO-EXCEL.",Equipes!X96,"")</f>
      </c>
      <c r="AI35" s="79">
        <f>IF((Equipes!$T$96)="PROMO-EXCEL.",Equipes!V104,"")</f>
      </c>
      <c r="AJ35" s="79">
        <f>IF((Equipes!$T$96)="PROMO-EXCEL.",Equipes!W104,"")</f>
      </c>
      <c r="AK35" s="79">
        <f>IF((Equipes!$T$96)="PROMO-EXCEL.",Equipes!X104,"")</f>
      </c>
      <c r="AL35" s="79">
        <f>IF((Equipes!$T$96)="PROMO-EXCEL.",Equipes!Y104,"")</f>
      </c>
      <c r="AM35" s="309">
        <f t="shared" si="8"/>
        <v>0</v>
      </c>
      <c r="AN35" s="192">
        <f>IF((Equipes!$T$96)="PROMO-EXCEL.",COUNTA(Equipes!$S$98:$S$103),"")</f>
      </c>
      <c r="AP35" s="213">
        <v>32</v>
      </c>
      <c r="AQ35" s="74">
        <f>IF((Equipes!T96)="EXCELLENCE",Equipes!T95,"")</f>
      </c>
      <c r="AR35" s="59">
        <f>IF((Equipes!T96)="EXCELLENCE",Equipes!X96,"")</f>
      </c>
      <c r="AS35" s="79">
        <f>IF((Equipes!$T$96)="EXCELLENCE",Equipes!V104,"")</f>
      </c>
      <c r="AT35" s="79">
        <f>IF((Equipes!$T$96)="EXCELLENCE",Equipes!W104,"")</f>
      </c>
      <c r="AU35" s="79">
        <f>IF((Equipes!$T$96)="EXCELLENCE",Equipes!X104,"")</f>
      </c>
      <c r="AV35" s="79">
        <f>IF((Equipes!$T$96)="EXCELLENCE",Equipes!Y104,"")</f>
      </c>
      <c r="AW35" s="309">
        <f t="shared" si="9"/>
        <v>0</v>
      </c>
      <c r="AX35" s="192">
        <f>IF((Equipes!$T$96)="EXCELLENCE",COUNTA(Equipes!$S$98:$S$103),"")</f>
      </c>
    </row>
    <row r="36" spans="2:50" ht="16.5">
      <c r="B36" s="213">
        <v>33</v>
      </c>
      <c r="C36" s="162">
        <f>IF((Equipes!T109)="DEBUTANTES",Equipes!T108,"")</f>
      </c>
      <c r="D36" s="59">
        <f>IF((Equipes!T109)="DEBUTANTES",Equipes!X109,"")</f>
      </c>
      <c r="E36" s="76">
        <f>IF((Equipes!$T$109)="DEBUTANTES",Equipes!V117,"")</f>
      </c>
      <c r="F36" s="76">
        <f>IF((Equipes!$T$109)="DEBUTANTES",Equipes!W117,"")</f>
      </c>
      <c r="G36" s="76">
        <f>IF((Equipes!$T$109)="DEBUTANTES",Equipes!X117,"")</f>
      </c>
      <c r="H36" s="76">
        <f>IF((Equipes!$T$109)="DEBUTANTES",Equipes!Y117,"")</f>
      </c>
      <c r="I36" s="309">
        <f t="shared" si="7"/>
        <v>0</v>
      </c>
      <c r="J36" s="192">
        <f>IF((Equipes!$T$109)="DEBUTANTES",COUNTA(Equipes!$S$111:$S$116),"")</f>
      </c>
      <c r="L36" s="213">
        <v>33</v>
      </c>
      <c r="M36" s="160">
        <f>IF((Equipes!T109)="PROMO-HONNEUR",Equipes!T108,"")</f>
      </c>
      <c r="N36" s="59">
        <f>IF((Equipes!T109)="PROMO-HONNEUR",Equipes!X109,"")</f>
      </c>
      <c r="O36" s="76">
        <f>IF((Equipes!$T$109)="PROMO-HONNEUR",Equipes!V117,"")</f>
      </c>
      <c r="P36" s="76">
        <f>IF((Equipes!$T$109)="PROMO-HONNEUR",Equipes!W117,"")</f>
      </c>
      <c r="Q36" s="76">
        <f>IF((Equipes!$T$109)="PROMO-HONNEUR",Equipes!X117,"")</f>
      </c>
      <c r="R36" s="76">
        <f>IF((Equipes!$T$109)="PROMO-HONNEUR",Equipes!Y117,"")</f>
      </c>
      <c r="S36" s="309">
        <f t="shared" si="5"/>
        <v>0</v>
      </c>
      <c r="T36" s="192">
        <f>IF((Equipes!$T$109)="PROMO-HONNEUR",COUNTA(Equipes!$S$111:$S$116),"")</f>
      </c>
      <c r="V36" s="213">
        <v>33</v>
      </c>
      <c r="W36" s="122" t="str">
        <f>IF((Equipes!T109)="HONNEUR",Equipes!T108,"")</f>
        <v>U. S. L. SAINT-DOMINEUC</v>
      </c>
      <c r="X36" s="59">
        <f>IF((Equipes!T109)="HONNEUR",Equipes!X109,"")</f>
        <v>1</v>
      </c>
      <c r="Y36" s="76">
        <f>IF((Equipes!$T$109)="HONNEUR",Equipes!V117,"")</f>
        <v>63</v>
      </c>
      <c r="Z36" s="76">
        <f>IF((Equipes!$T$109)="HONNEUR",Equipes!W117,"")</f>
        <v>59.55</v>
      </c>
      <c r="AA36" s="76">
        <f>IF((Equipes!$T$109)="HONNEUR",Equipes!X117,"")</f>
        <v>60</v>
      </c>
      <c r="AB36" s="76">
        <f>IF((Equipes!$T$109)="HONNEUR",Equipes!Y117,"")</f>
        <v>64.4</v>
      </c>
      <c r="AC36" s="309">
        <f t="shared" si="6"/>
        <v>246.95000000000002</v>
      </c>
      <c r="AD36" s="192">
        <f>IF((Equipes!$T$109)="HONNEUR",COUNTA(Equipes!$S$111:$S$116),"")</f>
        <v>6</v>
      </c>
      <c r="AE36" s="194"/>
      <c r="AF36" s="213">
        <v>33</v>
      </c>
      <c r="AG36" s="75">
        <f>IF((Equipes!T109)="PROMO-EXCEL.",Equipes!T108,"")</f>
      </c>
      <c r="AH36" s="59">
        <f>IF((Equipes!T109)="PROMO-EXCEL.",Equipes!X109,"")</f>
      </c>
      <c r="AI36" s="79">
        <f>IF((Equipes!$T$109)="PROMO-EXCEL.",Equipes!V117,"")</f>
      </c>
      <c r="AJ36" s="79">
        <f>IF((Equipes!$T$109)="PROMO-EXCEL.",Equipes!W117,"")</f>
      </c>
      <c r="AK36" s="79">
        <f>IF((Equipes!$T$109)="PROMO-EXCEL.",Equipes!X117,"")</f>
      </c>
      <c r="AL36" s="79">
        <f>IF((Equipes!$T$109)="PROMO-EXCEL.",Equipes!Y117,"")</f>
      </c>
      <c r="AM36" s="309">
        <f aca="true" t="shared" si="10" ref="AM36:AM47">SUM(AI36:AL36)</f>
        <v>0</v>
      </c>
      <c r="AN36" s="192">
        <f>IF((Equipes!$T$109)="PROMO-EXCEL.",COUNTA(Equipes!$S$111:$S$116),"")</f>
      </c>
      <c r="AP36" s="213">
        <v>33</v>
      </c>
      <c r="AQ36" s="74">
        <f>IF((Equipes!T109)="EXCELLENCE",Equipes!T108,"")</f>
      </c>
      <c r="AR36" s="59">
        <f>IF((Equipes!T109)="EXCELLENCE",Equipes!X109,"")</f>
      </c>
      <c r="AS36" s="79">
        <f>IF((Equipes!$T$109)="EXCELLENCE",Equipes!V117,"")</f>
      </c>
      <c r="AT36" s="79">
        <f>IF((Equipes!$T$109)="EXCELLENCE",Equipes!W117,"")</f>
      </c>
      <c r="AU36" s="79">
        <f>IF((Equipes!$T$109)="EXCELLENCE",Equipes!X117,"")</f>
      </c>
      <c r="AV36" s="79">
        <f>IF((Equipes!$T$109)="EXCELLENCE",Equipes!Y117,"")</f>
      </c>
      <c r="AW36" s="309">
        <f aca="true" t="shared" si="11" ref="AW36:AW47">SUM(AS36:AV36)</f>
        <v>0</v>
      </c>
      <c r="AX36" s="192">
        <f>IF((Equipes!$T$109)="EXCELLENCE",COUNTA(Equipes!$S$111:$S$116),"")</f>
      </c>
    </row>
    <row r="37" spans="2:50" ht="16.5">
      <c r="B37" s="213">
        <v>34</v>
      </c>
      <c r="C37" s="162">
        <f>IF((Equipes!T122)="DEBUTANTES",Equipes!T121,"")</f>
      </c>
      <c r="D37" s="59">
        <f>IF((Equipes!T122)="DEBUTANTES",Equipes!X122,"")</f>
      </c>
      <c r="E37" s="76">
        <f>IF((Equipes!$T$122)="DEBUTANTES",Equipes!V130,"")</f>
      </c>
      <c r="F37" s="76">
        <f>IF((Equipes!$T$122)="DEBUTANTES",Equipes!W130,"")</f>
      </c>
      <c r="G37" s="76">
        <f>IF((Equipes!$T$122)="DEBUTANTES",Equipes!X130,"")</f>
      </c>
      <c r="H37" s="76">
        <f>IF((Equipes!$T$122)="DEBUTANTES",Equipes!Y130,"")</f>
      </c>
      <c r="I37" s="309">
        <f t="shared" si="7"/>
        <v>0</v>
      </c>
      <c r="J37" s="192">
        <f>IF((Equipes!$T$122)="DEBUTANTES",COUNTA(Equipes!$S$124:$S$129),"")</f>
      </c>
      <c r="L37" s="213">
        <v>34</v>
      </c>
      <c r="M37" s="160">
        <f>IF((Equipes!T122)="PROMO-HONNEUR",Equipes!T121,"")</f>
      </c>
      <c r="N37" s="59">
        <f>IF((Equipes!T122)="PROMO-HONNEUR",Equipes!X122,"")</f>
      </c>
      <c r="O37" s="76">
        <f>IF((Equipes!$T$122)="PROMO-HONNEUR",Equipes!V130,"")</f>
      </c>
      <c r="P37" s="76">
        <f>IF((Equipes!$T$122)="PROMO-HONNEUR",Equipes!W130,"")</f>
      </c>
      <c r="Q37" s="76">
        <f>IF((Equipes!$T$122)="PROMO-HONNEUR",Equipes!X130,"")</f>
      </c>
      <c r="R37" s="76">
        <f>IF((Equipes!$T$122)="PROMO-HONNEUR",Equipes!Y130,"")</f>
      </c>
      <c r="S37" s="309">
        <f t="shared" si="5"/>
        <v>0</v>
      </c>
      <c r="T37" s="192">
        <f>IF((Equipes!$T$122)="PROMO-HONNEUR",COUNTA(Equipes!$S$124:$S$129),"")</f>
      </c>
      <c r="V37" s="213">
        <v>34</v>
      </c>
      <c r="W37" s="122" t="str">
        <f>IF((Equipes!T122)="HONNEUR",Equipes!T121,"")</f>
        <v>Jeunes d'ARGENTRE</v>
      </c>
      <c r="X37" s="59">
        <f>IF((Equipes!T122)="HONNEUR",Equipes!X122,"")</f>
        <v>1</v>
      </c>
      <c r="Y37" s="76">
        <f>IF((Equipes!$T$122)="HONNEUR",Equipes!V130,"")</f>
        <v>63.6</v>
      </c>
      <c r="Z37" s="76">
        <f>IF((Equipes!$T$122)="HONNEUR",Equipes!W130,"")</f>
        <v>58</v>
      </c>
      <c r="AA37" s="76">
        <f>IF((Equipes!$T$122)="HONNEUR",Equipes!X130,"")</f>
        <v>58</v>
      </c>
      <c r="AB37" s="76">
        <f>IF((Equipes!$T$122)="HONNEUR",Equipes!Y130,"")</f>
        <v>64.55</v>
      </c>
      <c r="AC37" s="309">
        <f t="shared" si="6"/>
        <v>244.14999999999998</v>
      </c>
      <c r="AD37" s="192">
        <f>IF((Equipes!$T$122)="HONNEUR",COUNTA(Equipes!$S$124:$S$129),"")</f>
        <v>6</v>
      </c>
      <c r="AE37" s="194"/>
      <c r="AF37" s="213">
        <v>34</v>
      </c>
      <c r="AG37" s="75">
        <f>IF((Equipes!T122)="PROMO-EXCEL.",Equipes!T121,"")</f>
      </c>
      <c r="AH37" s="59">
        <f>IF((Equipes!T122)="PROMO-EXCEL.",Equipes!X122,"")</f>
      </c>
      <c r="AI37" s="79">
        <f>IF((Equipes!$T$122)="PROMO-EXCEL.",Equipes!V130,"")</f>
      </c>
      <c r="AJ37" s="79">
        <f>IF((Equipes!$T$122)="PROMO-EXCEL.",Equipes!W130,"")</f>
      </c>
      <c r="AK37" s="79">
        <f>IF((Equipes!$T$122)="PROMO-EXCEL.",Equipes!X130,"")</f>
      </c>
      <c r="AL37" s="79">
        <f>IF((Equipes!$T$122)="PROMO-EXCEL.",Equipes!Y130,"")</f>
      </c>
      <c r="AM37" s="309">
        <f t="shared" si="10"/>
        <v>0</v>
      </c>
      <c r="AN37" s="192">
        <f>IF((Equipes!$T$122)="PROMO-EXCEL.",COUNTA(Equipes!$S$124:$S$129),"")</f>
      </c>
      <c r="AP37" s="213">
        <v>34</v>
      </c>
      <c r="AQ37" s="74">
        <f>IF((Equipes!T122)="EXCELLENCE",Equipes!T121,"")</f>
      </c>
      <c r="AR37" s="59">
        <f>IF((Equipes!T122)="EXCELLENCE",Equipes!X122,"")</f>
      </c>
      <c r="AS37" s="79">
        <f>IF((Equipes!$T$122)="EXCELLENCE",Equipes!V130,"")</f>
      </c>
      <c r="AT37" s="79">
        <f>IF((Equipes!$T$122)="EXCELLENCE",Equipes!W130,"")</f>
      </c>
      <c r="AU37" s="79">
        <f>IF((Equipes!$T$122)="EXCELLENCE",Equipes!X130,"")</f>
      </c>
      <c r="AV37" s="79">
        <f>IF((Equipes!$T$122)="EXCELLENCE",Equipes!Y130,"")</f>
      </c>
      <c r="AW37" s="309">
        <f t="shared" si="11"/>
        <v>0</v>
      </c>
      <c r="AX37" s="192">
        <f>IF((Equipes!$T$122)="EXCELLENCE",COUNTA(Equipes!$S$124:$S$129),"")</f>
      </c>
    </row>
    <row r="38" spans="2:50" ht="16.5">
      <c r="B38" s="213">
        <v>35</v>
      </c>
      <c r="C38" s="162">
        <f>IF((Equipes!T135)="DEBUTANTES",Equipes!T134,"")</f>
      </c>
      <c r="D38" s="59">
        <f>IF((Equipes!T135)="DEBUTANTES",Equipes!X135,"")</f>
      </c>
      <c r="E38" s="76">
        <f>IF((Equipes!$T$135)="DEBUTANTES",Equipes!V143,"")</f>
      </c>
      <c r="F38" s="76">
        <f>IF((Equipes!$T$135)="DEBUTANTES",Equipes!W143,"")</f>
      </c>
      <c r="G38" s="76">
        <f>IF((Equipes!$T$135)="DEBUTANTES",Equipes!X143,"")</f>
      </c>
      <c r="H38" s="76">
        <f>IF((Equipes!$T$135)="DEBUTANTES",Equipes!Y143,"")</f>
      </c>
      <c r="I38" s="309">
        <f t="shared" si="7"/>
        <v>0</v>
      </c>
      <c r="J38" s="192">
        <f>IF((Equipes!$T$135)="DEBUTANTES",COUNTA(Equipes!$S$137:$S$142),"")</f>
      </c>
      <c r="L38" s="213">
        <v>35</v>
      </c>
      <c r="M38" s="160">
        <f>IF((Equipes!T135)="PROMO-HONNEUR",Equipes!T134,"")</f>
      </c>
      <c r="N38" s="59">
        <f>IF((Equipes!T135)="PROMO-HONNEUR",Equipes!X135,"")</f>
      </c>
      <c r="O38" s="76">
        <f>IF((Equipes!$T$135)="PROMO-HONNEUR",Equipes!V143,"")</f>
      </c>
      <c r="P38" s="76">
        <f>IF((Equipes!$T$135)="PROMO-HONNEUR",Equipes!W143,"")</f>
      </c>
      <c r="Q38" s="76">
        <f>IF((Equipes!$T$135)="PROMO-HONNEUR",Equipes!X143,"")</f>
      </c>
      <c r="R38" s="76">
        <f>IF((Equipes!$T$135)="PROMO-HONNEUR",Equipes!Y143,"")</f>
      </c>
      <c r="S38" s="309">
        <f t="shared" si="5"/>
        <v>0</v>
      </c>
      <c r="T38" s="192">
        <f>IF((Equipes!$T$135)="PROMO-HONNEUR",COUNTA(Equipes!$S$137:$S$142),"")</f>
      </c>
      <c r="V38" s="213">
        <v>35</v>
      </c>
      <c r="W38" s="122" t="str">
        <f>IF((Equipes!T135)="HONNEUR",Equipes!T134,"")</f>
        <v>Domrémy BRUZ</v>
      </c>
      <c r="X38" s="59">
        <f>IF((Equipes!T135)="HONNEUR",Equipes!X135,"")</f>
        <v>1</v>
      </c>
      <c r="Y38" s="76">
        <f>IF((Equipes!$T$135)="HONNEUR",Equipes!V143,"")</f>
        <v>64.55</v>
      </c>
      <c r="Z38" s="76">
        <f>IF((Equipes!$T$135)="HONNEUR",Equipes!W143,"")</f>
        <v>59.349999999999994</v>
      </c>
      <c r="AA38" s="76">
        <f>IF((Equipes!$T$135)="HONNEUR",Equipes!X143,"")</f>
        <v>60.7</v>
      </c>
      <c r="AB38" s="76">
        <f>IF((Equipes!$T$135)="HONNEUR",Equipes!Y143,"")</f>
        <v>64.8</v>
      </c>
      <c r="AC38" s="309">
        <f t="shared" si="6"/>
        <v>249.39999999999998</v>
      </c>
      <c r="AD38" s="192">
        <f>IF((Equipes!$T$135)="HONNEUR",COUNTA(Equipes!$S$137:$S$142),"")</f>
        <v>6</v>
      </c>
      <c r="AE38" s="194"/>
      <c r="AF38" s="213">
        <v>35</v>
      </c>
      <c r="AG38" s="75">
        <f>IF((Equipes!T135)="PROMO-EXCEL.",Equipes!T134,"")</f>
      </c>
      <c r="AH38" s="59">
        <f>IF((Equipes!T135)="PROMO-EXCEL.",Equipes!X135,"")</f>
      </c>
      <c r="AI38" s="79">
        <f>IF((Equipes!$T$135)="PROMO-EXCEL.",Equipes!V143,"")</f>
      </c>
      <c r="AJ38" s="79">
        <f>IF((Equipes!$T$135)="PROMO-EXCEL.",Equipes!W143,"")</f>
      </c>
      <c r="AK38" s="79">
        <f>IF((Equipes!$T$135)="PROMO-EXCEL.",Equipes!X143,"")</f>
      </c>
      <c r="AL38" s="79">
        <f>IF((Equipes!$T$135)="PROMO-EXCEL.",Equipes!Y143,"")</f>
      </c>
      <c r="AM38" s="309">
        <f t="shared" si="10"/>
        <v>0</v>
      </c>
      <c r="AN38" s="192">
        <f>IF((Equipes!$T$135)="PROMO-EXCEL.",COUNTA(Equipes!$S$137:$S$142),"")</f>
      </c>
      <c r="AP38" s="213">
        <v>35</v>
      </c>
      <c r="AQ38" s="74">
        <f>IF((Equipes!T135)="EXCELLENCE",Equipes!T134,"")</f>
      </c>
      <c r="AR38" s="59">
        <f>IF((Equipes!T135)="EXCELLENCE",Equipes!X135,"")</f>
      </c>
      <c r="AS38" s="79">
        <f>IF((Equipes!$T$135)="EXCELLENCE",Equipes!V143,"")</f>
      </c>
      <c r="AT38" s="79">
        <f>IF((Equipes!$T$135)="EXCELLENCE",Equipes!W143,"")</f>
      </c>
      <c r="AU38" s="79">
        <f>IF((Equipes!$T$135)="EXCELLENCE",Equipes!X143,"")</f>
      </c>
      <c r="AV38" s="79">
        <f>IF((Equipes!$T$135)="EXCELLENCE",Equipes!Y143,"")</f>
      </c>
      <c r="AW38" s="309">
        <f t="shared" si="11"/>
        <v>0</v>
      </c>
      <c r="AX38" s="192">
        <f>IF((Equipes!$T$135)="EXCELLENCE",COUNTA(Equipes!$S$137:$S$142),"")</f>
      </c>
    </row>
    <row r="39" spans="2:50" ht="16.5">
      <c r="B39" s="213">
        <v>36</v>
      </c>
      <c r="C39" s="162">
        <f>IF((Equipes!T148)="DEBUTANTES",Equipes!T147,"")</f>
      </c>
      <c r="D39" s="59">
        <f>IF((Equipes!T148)="DEBUTANTES",Equipes!X148,"")</f>
      </c>
      <c r="E39" s="76">
        <f>IF((Equipes!$T$148)="DEBUTANTES",Equipes!V156,"")</f>
      </c>
      <c r="F39" s="76">
        <f>IF((Equipes!$T$148)="DEBUTANTES",Equipes!W156,"")</f>
      </c>
      <c r="G39" s="76">
        <f>IF((Equipes!$T$148)="DEBUTANTES",Equipes!X156,"")</f>
      </c>
      <c r="H39" s="76">
        <f>IF((Equipes!$T$148)="DEBUTANTES",Equipes!Y156,"")</f>
      </c>
      <c r="I39" s="309">
        <f t="shared" si="7"/>
        <v>0</v>
      </c>
      <c r="J39" s="192">
        <f>IF((Equipes!$T$148)="DEBUTANTES",COUNTA(Equipes!$S$150:$S$155),"")</f>
      </c>
      <c r="L39" s="213">
        <v>36</v>
      </c>
      <c r="M39" s="160">
        <f>IF((Equipes!T148)="PROMO-HONNEUR",Equipes!T147,"")</f>
      </c>
      <c r="N39" s="59">
        <f>IF((Equipes!T148)="PROMO-HONNEUR",Equipes!X148,"")</f>
      </c>
      <c r="O39" s="76">
        <f>IF((Equipes!$T$148)="PROMO-HONNEUR",Equipes!V156,"")</f>
      </c>
      <c r="P39" s="76">
        <f>IF((Equipes!$T$148)="PROMO-HONNEUR",Equipes!W156,"")</f>
      </c>
      <c r="Q39" s="76">
        <f>IF((Equipes!$T$148)="PROMO-HONNEUR",Equipes!X156,"")</f>
      </c>
      <c r="R39" s="76">
        <f>IF((Equipes!$T$148)="PROMO-HONNEUR",Equipes!Y156,"")</f>
      </c>
      <c r="S39" s="309">
        <f t="shared" si="5"/>
        <v>0</v>
      </c>
      <c r="T39" s="192">
        <f>IF((Equipes!$T$148)="PROMO-HONNEUR",COUNTA(Equipes!$S$150:$S$155),"")</f>
      </c>
      <c r="V39" s="213">
        <v>36</v>
      </c>
      <c r="W39" s="122" t="str">
        <f>IF((Equipes!T148)="HONNEUR",Equipes!T147,"")</f>
        <v>Domrémy BRUZ</v>
      </c>
      <c r="X39" s="59">
        <f>IF((Equipes!T148)="HONNEUR",Equipes!X148,"")</f>
        <v>2</v>
      </c>
      <c r="Y39" s="76">
        <f>IF((Equipes!$T$148)="HONNEUR",Equipes!V156,"")</f>
        <v>63.4</v>
      </c>
      <c r="Z39" s="76">
        <f>IF((Equipes!$T$148)="HONNEUR",Equipes!W156,"")</f>
        <v>57.2</v>
      </c>
      <c r="AA39" s="76">
        <f>IF((Equipes!$T$148)="HONNEUR",Equipes!X156,"")</f>
        <v>58.3</v>
      </c>
      <c r="AB39" s="76">
        <f>IF((Equipes!$T$148)="HONNEUR",Equipes!Y156,"")</f>
        <v>63.7</v>
      </c>
      <c r="AC39" s="309">
        <f t="shared" si="6"/>
        <v>242.59999999999997</v>
      </c>
      <c r="AD39" s="192">
        <f>IF((Equipes!$T$148)="HONNEUR",COUNTA(Equipes!$S$150:$S$155),"")</f>
        <v>6</v>
      </c>
      <c r="AE39" s="194"/>
      <c r="AF39" s="213">
        <v>36</v>
      </c>
      <c r="AG39" s="75">
        <f>IF((Equipes!T148)="PROMO-EXCEL.",Equipes!T147,"")</f>
      </c>
      <c r="AH39" s="59">
        <f>IF((Equipes!T148)="PROMO-EXCEL.",Equipes!X148,"")</f>
      </c>
      <c r="AI39" s="79">
        <f>IF((Equipes!$T$148)="PROMO-EXCEL.",Equipes!V156,"")</f>
      </c>
      <c r="AJ39" s="79">
        <f>IF((Equipes!$T$148)="PROMO-EXCEL.",Equipes!W156,"")</f>
      </c>
      <c r="AK39" s="79">
        <f>IF((Equipes!$T$148)="PROMO-EXCEL.",Equipes!X156,"")</f>
      </c>
      <c r="AL39" s="79">
        <f>IF((Equipes!$T$148)="PROMO-EXCEL.",Equipes!Y156,"")</f>
      </c>
      <c r="AM39" s="309">
        <f t="shared" si="10"/>
        <v>0</v>
      </c>
      <c r="AN39" s="192">
        <f>IF((Equipes!$T$148)="PROMO-EXCEL.",COUNTA(Equipes!$S$150:$S$155),"")</f>
      </c>
      <c r="AP39" s="213">
        <v>36</v>
      </c>
      <c r="AQ39" s="74">
        <f>IF((Equipes!T148)="EXCELLENCE",Equipes!T147,"")</f>
      </c>
      <c r="AR39" s="59">
        <f>IF((Equipes!T148)="EXCELLENCE",Equipes!X148,"")</f>
      </c>
      <c r="AS39" s="79">
        <f>IF((Equipes!$T$148)="EXCELLENCE",Equipes!V156,"")</f>
      </c>
      <c r="AT39" s="79">
        <f>IF((Equipes!$T$148)="EXCELLENCE",Equipes!W156,"")</f>
      </c>
      <c r="AU39" s="79">
        <f>IF((Equipes!$T$148)="EXCELLENCE",Equipes!X156,"")</f>
      </c>
      <c r="AV39" s="79">
        <f>IF((Equipes!$T$148)="EXCELLENCE",Equipes!Y156,"")</f>
      </c>
      <c r="AW39" s="309">
        <f t="shared" si="11"/>
        <v>0</v>
      </c>
      <c r="AX39" s="192">
        <f>IF((Equipes!$T$148)="EXCELLENCE",COUNTA(Equipes!$S$150:$S$155),"")</f>
      </c>
    </row>
    <row r="40" spans="2:50" ht="16.5">
      <c r="B40" s="213">
        <v>37</v>
      </c>
      <c r="C40" s="162">
        <f>IF((Equipes!AC3)="DEBUTANTES",Equipes!AC2,"")</f>
      </c>
      <c r="D40" s="59">
        <f>IF((Equipes!AC3)="DEBUTANTES",Equipes!AG3,"")</f>
      </c>
      <c r="E40" s="76">
        <f>IF((Equipes!$AC$3)="DEBUTANTES",Equipes!AE11,"")</f>
      </c>
      <c r="F40" s="76">
        <f>IF((Equipes!$AC$3)="DEBUTANTES",Equipes!AF11,"")</f>
      </c>
      <c r="G40" s="76">
        <f>IF((Equipes!$AC$3)="DEBUTANTES",Equipes!AG11,"")</f>
      </c>
      <c r="H40" s="76">
        <f>IF((Equipes!$AC$3)="DEBUTANTES",Equipes!AH11,"")</f>
      </c>
      <c r="I40" s="309">
        <f aca="true" t="shared" si="12" ref="I40:I51">SUM(E40:H40)</f>
        <v>0</v>
      </c>
      <c r="J40" s="192">
        <f>IF((Equipes!$AC$3)="DEBUTANTES",COUNTA(Equipes!$AB$5:$AB$10),"")</f>
      </c>
      <c r="L40" s="213">
        <v>37</v>
      </c>
      <c r="M40" s="160">
        <f>IF((Equipes!AC3)="PROMO-HONNEUR",Equipes!AC2,"")</f>
      </c>
      <c r="N40" s="59">
        <f>IF((Equipes!AC3)="PROMO-HONNEUR",Equipes!AG3,"")</f>
      </c>
      <c r="O40" s="76">
        <f>IF((Equipes!$AC$3)="PROMO-HONNEUR",Equipes!AE11,"")</f>
      </c>
      <c r="P40" s="76">
        <f>IF((Equipes!$AC$3)="PROMO-HONNEUR",Equipes!AF11,"")</f>
      </c>
      <c r="Q40" s="76">
        <f>IF((Equipes!$AC$3)="PROMO-HONNEUR",Equipes!AG11,"")</f>
      </c>
      <c r="R40" s="76">
        <f>IF((Equipes!$AC$3)="PROMO-HONNEUR",Equipes!AH11,"")</f>
      </c>
      <c r="S40" s="309">
        <f t="shared" si="5"/>
        <v>0</v>
      </c>
      <c r="T40" s="192">
        <f>IF((Equipes!$AC$3)="PROMO-HONNEUR",COUNTA(Equipes!$AB$5:$AB$10),"")</f>
      </c>
      <c r="V40" s="213">
        <v>37</v>
      </c>
      <c r="W40" s="122">
        <f>IF((Equipes!AC3)="HONNEUR",Equipes!AC2,"")</f>
      </c>
      <c r="X40" s="59">
        <f>IF((Equipes!AC3)="HONNEUR",Equipes!AG3,"")</f>
      </c>
      <c r="Y40" s="76">
        <f>IF((Equipes!$AC$3)="HONNEUR",Equipes!AE11,"")</f>
      </c>
      <c r="Z40" s="76">
        <f>IF((Equipes!$AC$3)="HONNEUR",Equipes!AF11,"")</f>
      </c>
      <c r="AA40" s="76">
        <f>IF((Equipes!$AC$3)="HONNEUR",Equipes!AG11,"")</f>
      </c>
      <c r="AB40" s="76">
        <f>IF((Equipes!$AC$3)="HONNEUR",Equipes!AH11,"")</f>
      </c>
      <c r="AC40" s="309">
        <f t="shared" si="6"/>
        <v>0</v>
      </c>
      <c r="AD40" s="192">
        <f>IF((Equipes!$AC$3)="HONNEUR",COUNTA(Equipes!$AB$5:$AB$10),"")</f>
      </c>
      <c r="AE40" s="194"/>
      <c r="AF40" s="213">
        <v>37</v>
      </c>
      <c r="AG40" s="75" t="str">
        <f>IF((Equipes!AC3)="PROMO-EXCEL.",Equipes!AC2,"")</f>
        <v>U. S. L. SAINT-DOMINEUC</v>
      </c>
      <c r="AH40" s="59">
        <f>IF((Equipes!AC3)="PROMO-EXCEL.",Equipes!AG3,"")</f>
        <v>1</v>
      </c>
      <c r="AI40" s="79">
        <f>IF((Equipes!$AC$3)="PROMO-EXCEL.",Equipes!AE11,"")</f>
        <v>68.9</v>
      </c>
      <c r="AJ40" s="79">
        <f>IF((Equipes!$AC$3)="PROMO-EXCEL.",Equipes!AF11,"")</f>
        <v>58.6</v>
      </c>
      <c r="AK40" s="79">
        <f>IF((Equipes!$AC$3)="PROMO-EXCEL.",Equipes!AG11,"")</f>
        <v>66.9</v>
      </c>
      <c r="AL40" s="79">
        <f>IF((Equipes!$AC$3)="PROMO-EXCEL.",Equipes!AH11,"")</f>
        <v>71.1</v>
      </c>
      <c r="AM40" s="309">
        <f t="shared" si="10"/>
        <v>265.5</v>
      </c>
      <c r="AN40" s="192">
        <f>IF((Equipes!$AC$3)="PROMO-EXCEL.",COUNTA(Equipes!$AB$5:$AB$10),"")</f>
        <v>5</v>
      </c>
      <c r="AP40" s="213">
        <v>37</v>
      </c>
      <c r="AQ40" s="74">
        <f>IF((Equipes!AC3)="EXCELLENCE",Equipes!AC2,"")</f>
      </c>
      <c r="AR40" s="59">
        <f>IF((Equipes!AC3)="EXCELLENCE",Equipes!AG3,"")</f>
      </c>
      <c r="AS40" s="79">
        <f>IF((Equipes!$AC$3)="EXCELLENCE",Equipes!AE11,"")</f>
      </c>
      <c r="AT40" s="79">
        <f>IF((Equipes!$AC$3)="EXCELLENCE",Equipes!AF11,"")</f>
      </c>
      <c r="AU40" s="79">
        <f>IF((Equipes!$AC$3)="EXCELLENCE",Equipes!AG11,"")</f>
      </c>
      <c r="AV40" s="79">
        <f>IF((Equipes!$AC$3)="EXCELLENCE",Equipes!AH11,"")</f>
      </c>
      <c r="AW40" s="309">
        <f t="shared" si="11"/>
        <v>0</v>
      </c>
      <c r="AX40" s="192">
        <f>IF((Equipes!$AC$3)="EXCELLENCE",COUNTA(Equipes!$AB$5:$AB$10),"")</f>
      </c>
    </row>
    <row r="41" spans="2:50" ht="16.5">
      <c r="B41" s="213">
        <v>38</v>
      </c>
      <c r="C41" s="162">
        <f>IF((Equipes!AC16)="DEBUTANTES",Equipes!AC15,"")</f>
      </c>
      <c r="D41" s="59">
        <f>IF((Equipes!AC16)="DEBUTANTES",Equipes!AG16,"")</f>
      </c>
      <c r="E41" s="76">
        <f>IF((Equipes!$AC$16)="DEBUTANTES",Equipes!AE24,"")</f>
      </c>
      <c r="F41" s="76">
        <f>IF((Equipes!$AC$16)="DEBUTANTES",Equipes!AF24,"")</f>
      </c>
      <c r="G41" s="76">
        <f>IF((Equipes!$AC$16)="DEBUTANTES",Equipes!AG24,"")</f>
      </c>
      <c r="H41" s="76">
        <f>IF((Equipes!$AC$16)="DEBUTANTES",Equipes!AH24,"")</f>
      </c>
      <c r="I41" s="309">
        <f t="shared" si="12"/>
        <v>0</v>
      </c>
      <c r="J41" s="192">
        <f>IF((Equipes!$AC$16)="DEBUTANTES",COUNTA(Equipes!$AB$18:$AB$23),"")</f>
      </c>
      <c r="L41" s="213">
        <v>38</v>
      </c>
      <c r="M41" s="160">
        <f>IF((Equipes!AC16)="PROMO-HONNEUR",Equipes!AC15,"")</f>
      </c>
      <c r="N41" s="59">
        <f>IF((Equipes!AC16)="PROMO-HONNEUR",Equipes!AG16,"")</f>
      </c>
      <c r="O41" s="76">
        <f>IF((Equipes!$AC$16)="PROMO-HONNEUR",Equipes!AE24,"")</f>
      </c>
      <c r="P41" s="76">
        <f>IF((Equipes!$AC$16)="PROMO-HONNEUR",Equipes!AF24,"")</f>
      </c>
      <c r="Q41" s="76">
        <f>IF((Equipes!$AC$16)="PROMO-HONNEUR",Equipes!AG24,"")</f>
      </c>
      <c r="R41" s="76">
        <f>IF((Equipes!$AC$16)="PROMO-HONNEUR",Equipes!AH24,"")</f>
      </c>
      <c r="S41" s="309">
        <f t="shared" si="5"/>
        <v>0</v>
      </c>
      <c r="T41" s="192">
        <f>IF((Equipes!$AC$16)="PROMO-HONNEUR",COUNTA(Equipes!$AB$18:$AB$23),"")</f>
      </c>
      <c r="V41" s="213">
        <v>38</v>
      </c>
      <c r="W41" s="122">
        <f>IF((Equipes!AC16)="HONNEUR",Equipes!AC15,"")</f>
      </c>
      <c r="X41" s="59">
        <f>IF((Equipes!AC16)="HONNEUR",Equipes!AG16,"")</f>
      </c>
      <c r="Y41" s="76">
        <f>IF((Equipes!$AC$16)="HONNEUR",Equipes!AE24,"")</f>
      </c>
      <c r="Z41" s="76">
        <f>IF((Equipes!$AC$16)="HONNEUR",Equipes!AF24,"")</f>
      </c>
      <c r="AA41" s="76">
        <f>IF((Equipes!$AC$16)="HONNEUR",Equipes!AG24,"")</f>
      </c>
      <c r="AB41" s="76">
        <f>IF((Equipes!$AC$16)="HONNEUR",Equipes!AH24,"")</f>
      </c>
      <c r="AC41" s="309">
        <f t="shared" si="6"/>
        <v>0</v>
      </c>
      <c r="AD41" s="192">
        <f>IF((Equipes!$AC$16)="HONNEUR",COUNTA(Equipes!$AB$18:$AB$23),"")</f>
      </c>
      <c r="AE41" s="194"/>
      <c r="AF41" s="213">
        <v>38</v>
      </c>
      <c r="AG41" s="75" t="str">
        <f>IF((Equipes!AC16)="PROMO-EXCEL.",Equipes!AC15,"")</f>
        <v>Jeunes d'ARGENTRE</v>
      </c>
      <c r="AH41" s="59">
        <f>IF((Equipes!AC16)="PROMO-EXCEL.",Equipes!AG16,"")</f>
        <v>1</v>
      </c>
      <c r="AI41" s="79">
        <f>IF((Equipes!$AC$16)="PROMO-EXCEL.",Equipes!AE24,"")</f>
        <v>68.8</v>
      </c>
      <c r="AJ41" s="79">
        <f>IF((Equipes!$AC$16)="PROMO-EXCEL.",Equipes!AF24,"")</f>
        <v>63.650000000000006</v>
      </c>
      <c r="AK41" s="79">
        <f>IF((Equipes!$AC$16)="PROMO-EXCEL.",Equipes!AG24,"")</f>
        <v>66.7</v>
      </c>
      <c r="AL41" s="79">
        <f>IF((Equipes!$AC$16)="PROMO-EXCEL.",Equipes!AH24,"")</f>
        <v>71.35</v>
      </c>
      <c r="AM41" s="309">
        <f t="shared" si="10"/>
        <v>270.5</v>
      </c>
      <c r="AN41" s="192">
        <f>IF((Equipes!$AC$16)="PROMO-EXCEL.",COUNTA(Equipes!$AB$18:$AB$23),"")</f>
        <v>6</v>
      </c>
      <c r="AP41" s="213">
        <v>38</v>
      </c>
      <c r="AQ41" s="74">
        <f>IF((Equipes!AC16)="EXCELLENCE",Equipes!AC15,"")</f>
      </c>
      <c r="AR41" s="59">
        <f>IF((Equipes!AC16)="EXCELLENCE",Equipes!AG16,"")</f>
      </c>
      <c r="AS41" s="79">
        <f>IF((Equipes!$AC$16)="EXCELLENCE",Equipes!AE24,"")</f>
      </c>
      <c r="AT41" s="79">
        <f>IF((Equipes!$AC$16)="EXCELLENCE",Equipes!AF24,"")</f>
      </c>
      <c r="AU41" s="79">
        <f>IF((Equipes!$AC$16)="EXCELLENCE",Equipes!AG24,"")</f>
      </c>
      <c r="AV41" s="79">
        <f>IF((Equipes!$AC$16)="EXCELLENCE",Equipes!AH24,"")</f>
      </c>
      <c r="AW41" s="309">
        <f t="shared" si="11"/>
        <v>0</v>
      </c>
      <c r="AX41" s="192">
        <f>IF((Equipes!$AC$16)="EXCELLENCE",COUNTA(Equipes!$AB$18:$AB$23),"")</f>
      </c>
    </row>
    <row r="42" spans="2:50" ht="16.5">
      <c r="B42" s="213">
        <v>39</v>
      </c>
      <c r="C42" s="162">
        <f>IF((Equipes!AC29)="DEBUTANTES",Equipes!AC28,"")</f>
      </c>
      <c r="D42" s="59">
        <f>IF((Equipes!AC29)="DEBUTANTES",Equipes!AG29,"")</f>
      </c>
      <c r="E42" s="76">
        <f>IF((Equipes!$AC$29)="DEBUTANTES",Equipes!AE37,"")</f>
      </c>
      <c r="F42" s="76">
        <f>IF((Equipes!$AC$29)="DEBUTANTES",Equipes!AF37,"")</f>
      </c>
      <c r="G42" s="76">
        <f>IF((Equipes!$AC$29)="DEBUTANTES",Equipes!AG37,"")</f>
      </c>
      <c r="H42" s="76">
        <f>IF((Equipes!$AC$29)="DEBUTANTES",Equipes!AH37,"")</f>
      </c>
      <c r="I42" s="309">
        <f t="shared" si="12"/>
        <v>0</v>
      </c>
      <c r="J42" s="192">
        <f>IF((Equipes!$AC$29)="DEBUTANTES",COUNTA(Equipes!$AB$31:$AB$36),"")</f>
      </c>
      <c r="L42" s="213">
        <v>39</v>
      </c>
      <c r="M42" s="160">
        <f>IF((Equipes!AC29)="PROMO-HONNEUR",Equipes!AC28,"")</f>
      </c>
      <c r="N42" s="59">
        <f>IF((Equipes!AC29)="PROMO-HONNEUR",Equipes!AG29,"")</f>
      </c>
      <c r="O42" s="76">
        <f>IF((Equipes!$AC$29)="PROMO-HONNEUR",Equipes!AE37,"")</f>
      </c>
      <c r="P42" s="76">
        <f>IF((Equipes!$AC$29)="PROMO-HONNEUR",Equipes!AF37,"")</f>
      </c>
      <c r="Q42" s="76">
        <f>IF((Equipes!$AC$29)="PROMO-HONNEUR",Equipes!AG37,"")</f>
      </c>
      <c r="R42" s="76">
        <f>IF((Equipes!$AC$29)="PROMO-HONNEUR",Equipes!AH37,"")</f>
      </c>
      <c r="S42" s="309">
        <f t="shared" si="5"/>
        <v>0</v>
      </c>
      <c r="T42" s="192">
        <f>IF((Equipes!$AC$29)="PROMO-HONNEUR",COUNTA(Equipes!$AB$31:$AB$36),"")</f>
      </c>
      <c r="V42" s="213">
        <v>39</v>
      </c>
      <c r="W42" s="122">
        <f>IF((Equipes!AC29)="HONNEUR",Equipes!AC28,"")</f>
      </c>
      <c r="X42" s="59">
        <f>IF((Equipes!AC29)="HONNEUR",Equipes!AG29,"")</f>
      </c>
      <c r="Y42" s="76">
        <f>IF((Equipes!$AC$29)="HONNEUR",Equipes!AE37,"")</f>
      </c>
      <c r="Z42" s="76">
        <f>IF((Equipes!$AC$29)="HONNEUR",Equipes!AF37,"")</f>
      </c>
      <c r="AA42" s="76">
        <f>IF((Equipes!$AC$29)="HONNEUR",Equipes!AG37,"")</f>
      </c>
      <c r="AB42" s="76">
        <f>IF((Equipes!$AC$29)="HONNEUR",Equipes!AH37,"")</f>
      </c>
      <c r="AC42" s="309">
        <f t="shared" si="6"/>
        <v>0</v>
      </c>
      <c r="AD42" s="192">
        <f>IF((Equipes!$AC$29)="HONNEUR",COUNTA(Equipes!$AB$31:$AB$36),"")</f>
      </c>
      <c r="AE42" s="194"/>
      <c r="AF42" s="213">
        <v>39</v>
      </c>
      <c r="AG42" s="75" t="str">
        <f>IF((Equipes!AC29)="PROMO-EXCEL.",Equipes!AC28,"")</f>
        <v>Aurore VITRE</v>
      </c>
      <c r="AH42" s="59">
        <f>IF((Equipes!AC29)="PROMO-EXCEL.",Equipes!AG29,"")</f>
        <v>1</v>
      </c>
      <c r="AI42" s="79">
        <f>IF((Equipes!$AC$29)="PROMO-EXCEL.",Equipes!AE37,"")</f>
        <v>67.95</v>
      </c>
      <c r="AJ42" s="79">
        <f>IF((Equipes!$AC$29)="PROMO-EXCEL.",Equipes!AF37,"")</f>
        <v>63.7</v>
      </c>
      <c r="AK42" s="79">
        <f>IF((Equipes!$AC$29)="PROMO-EXCEL.",Equipes!AG37,"")</f>
        <v>66</v>
      </c>
      <c r="AL42" s="79">
        <f>IF((Equipes!$AC$29)="PROMO-EXCEL.",Equipes!AH37,"")</f>
        <v>71.8</v>
      </c>
      <c r="AM42" s="309">
        <f t="shared" si="10"/>
        <v>269.45</v>
      </c>
      <c r="AN42" s="192">
        <f>IF((Equipes!$AC$29)="PROMO-EXCEL.",COUNTA(Equipes!$AB$31:$AB$36),"")</f>
        <v>6</v>
      </c>
      <c r="AP42" s="213">
        <v>39</v>
      </c>
      <c r="AQ42" s="74">
        <f>IF((Equipes!AC29)="EXCELLENCE",Equipes!AC28,"")</f>
      </c>
      <c r="AR42" s="59">
        <f>IF((Equipes!AC29)="EXCELLENCE",Equipes!AG29,"")</f>
      </c>
      <c r="AS42" s="79">
        <f>IF((Equipes!$AC$29)="EXCELLENCE",Equipes!AE37,"")</f>
      </c>
      <c r="AT42" s="79">
        <f>IF((Equipes!$AC$29)="EXCELLENCE",Equipes!AF37,"")</f>
      </c>
      <c r="AU42" s="79">
        <f>IF((Equipes!$AC$29)="EXCELLENCE",Equipes!AG37,"")</f>
      </c>
      <c r="AV42" s="79">
        <f>IF((Equipes!$AC$29)="EXCELLENCE",Equipes!AH37,"")</f>
      </c>
      <c r="AW42" s="309">
        <f t="shared" si="11"/>
        <v>0</v>
      </c>
      <c r="AX42" s="192">
        <f>IF((Equipes!$AC$29)="EXCELLENCE",COUNTA(Equipes!$AB$31:$AB$36),"")</f>
      </c>
    </row>
    <row r="43" spans="2:50" ht="16.5">
      <c r="B43" s="213">
        <v>40</v>
      </c>
      <c r="C43" s="162">
        <f>IF((Equipes!AC42)="DEBUTANTES",Equipes!AC41,"")</f>
      </c>
      <c r="D43" s="59">
        <f>IF((Equipes!AC42)="DEBUTANTES",Equipes!AG42,"")</f>
      </c>
      <c r="E43" s="76">
        <f>IF((Equipes!$AC$42)="DEBUTANTES",Equipes!AE50,"")</f>
      </c>
      <c r="F43" s="76">
        <f>IF((Equipes!$AC$42)="DEBUTANTES",Equipes!AF50,"")</f>
      </c>
      <c r="G43" s="76">
        <f>IF((Equipes!$AC$42)="DEBUTANTES",Equipes!AG50,"")</f>
      </c>
      <c r="H43" s="76">
        <f>IF((Equipes!$AC$42)="DEBUTANTES",Equipes!AH50,"")</f>
      </c>
      <c r="I43" s="309">
        <f t="shared" si="12"/>
        <v>0</v>
      </c>
      <c r="J43" s="192">
        <f>IF((Equipes!$AC$42)="DEBUTANTES",COUNTA(Equipes!$AB$44:$AB$49),"")</f>
      </c>
      <c r="L43" s="213">
        <v>40</v>
      </c>
      <c r="M43" s="160">
        <f>IF((Equipes!AC42)="PROMO-HONNEUR",Equipes!AC41,"")</f>
      </c>
      <c r="N43" s="59">
        <f>IF((Equipes!AC42)="PROMO-HONNEUR",Equipes!AG42,"")</f>
      </c>
      <c r="O43" s="76">
        <f>IF((Equipes!$AC$42)="PROMO-HONNEUR",Equipes!AE50,"")</f>
      </c>
      <c r="P43" s="76">
        <f>IF((Equipes!$AC$42)="PROMO-HONNEUR",Equipes!AF50,"")</f>
      </c>
      <c r="Q43" s="76">
        <f>IF((Equipes!$AC$42)="PROMO-HONNEUR",Equipes!AG50,"")</f>
      </c>
      <c r="R43" s="76">
        <f>IF((Equipes!$AC$42)="PROMO-HONNEUR",Equipes!AH50,"")</f>
      </c>
      <c r="S43" s="309">
        <f t="shared" si="5"/>
        <v>0</v>
      </c>
      <c r="T43" s="192">
        <f>IF((Equipes!$AC$42)="PROMO-HONNEUR",COUNTA(Equipes!$AB$44:$AB$49),"")</f>
      </c>
      <c r="V43" s="213">
        <v>40</v>
      </c>
      <c r="W43" s="122">
        <f>IF((Equipes!AC42)="HONNEUR",Equipes!AC41,"")</f>
      </c>
      <c r="X43" s="59">
        <f>IF((Equipes!AC42)="HONNEUR",Equipes!AG42,"")</f>
      </c>
      <c r="Y43" s="76">
        <f>IF((Equipes!$AC$42)="HONNEUR",Equipes!AE50,"")</f>
      </c>
      <c r="Z43" s="76">
        <f>IF((Equipes!$AC$42)="HONNEUR",Equipes!AF50,"")</f>
      </c>
      <c r="AA43" s="76">
        <f>IF((Equipes!$AC$42)="HONNEUR",Equipes!AG50,"")</f>
      </c>
      <c r="AB43" s="76">
        <f>IF((Equipes!$AC$42)="HONNEUR",Equipes!AH50,"")</f>
      </c>
      <c r="AC43" s="473">
        <f t="shared" si="6"/>
        <v>0</v>
      </c>
      <c r="AD43" s="192">
        <f>IF((Equipes!$AC$42)="HONNEUR",COUNTA(Equipes!$AB$44:$AB$49),"")</f>
      </c>
      <c r="AE43" s="194"/>
      <c r="AF43" s="213">
        <v>40</v>
      </c>
      <c r="AG43" s="75" t="str">
        <f>IF((Equipes!AC42)="PROMO-EXCEL.",Equipes!AC41,"")</f>
        <v>Jongleurs  LA GUERCHE</v>
      </c>
      <c r="AH43" s="59">
        <f>IF((Equipes!AC42)="PROMO-EXCEL.",Equipes!AG42,"")</f>
        <v>1</v>
      </c>
      <c r="AI43" s="79">
        <f>IF((Equipes!$AC$42)="PROMO-EXCEL.",Equipes!AE50,"")</f>
        <v>67.6</v>
      </c>
      <c r="AJ43" s="79">
        <f>IF((Equipes!$AC$42)="PROMO-EXCEL.",Equipes!AF50,"")</f>
        <v>64.19999999999999</v>
      </c>
      <c r="AK43" s="79">
        <f>IF((Equipes!$AC$42)="PROMO-EXCEL.",Equipes!AG50,"")</f>
        <v>68</v>
      </c>
      <c r="AL43" s="79">
        <f>IF((Equipes!$AC$42)="PROMO-EXCEL.",Equipes!AH50,"")</f>
        <v>71.4</v>
      </c>
      <c r="AM43" s="309">
        <f t="shared" si="10"/>
        <v>271.2</v>
      </c>
      <c r="AN43" s="192">
        <f>IF((Equipes!$AC$42)="PROMO-EXCEL.",COUNTA(Equipes!$AB$44:$AB$49),"")</f>
        <v>6</v>
      </c>
      <c r="AP43" s="213">
        <v>40</v>
      </c>
      <c r="AQ43" s="74">
        <f>IF((Equipes!AC42)="EXCELLENCE",Equipes!AC41,"")</f>
      </c>
      <c r="AR43" s="59">
        <f>IF((Equipes!AC42)="EXCELLENCE",Equipes!AG42,"")</f>
      </c>
      <c r="AS43" s="79">
        <f>IF((Equipes!$AC$42)="EXCELLENCE",Equipes!AE50,"")</f>
      </c>
      <c r="AT43" s="79">
        <f>IF((Equipes!$AC$42)="EXCELLENCE",Equipes!AF50,"")</f>
      </c>
      <c r="AU43" s="79">
        <f>IF((Equipes!$AC$42)="EXCELLENCE",Equipes!AG50,"")</f>
      </c>
      <c r="AV43" s="79">
        <f>IF((Equipes!$AC$42)="EXCELLENCE",Equipes!AH50,"")</f>
      </c>
      <c r="AW43" s="309">
        <f t="shared" si="11"/>
        <v>0</v>
      </c>
      <c r="AX43" s="192">
        <f>IF((Equipes!$AC$42)="EXCELLENCE",COUNTA(Equipes!$AB$44:$AB$49),"")</f>
      </c>
    </row>
    <row r="44" spans="2:50" ht="16.5">
      <c r="B44" s="213">
        <v>41</v>
      </c>
      <c r="C44" s="162">
        <f>IF((Equipes!AC55)="DEBUTANTES",Equipes!AC54,"")</f>
      </c>
      <c r="D44" s="59">
        <f>IF((Equipes!AC55)="DEBUTANTES",Equipes!AG55,"")</f>
      </c>
      <c r="E44" s="76">
        <f>IF((Equipes!$AC$55)="DEBUTANTES",Equipes!AE63,"")</f>
      </c>
      <c r="F44" s="76">
        <f>IF((Equipes!$AC$55)="DEBUTANTES",Equipes!AF63,"")</f>
      </c>
      <c r="G44" s="76">
        <f>IF((Equipes!$AC$55)="DEBUTANTES",Equipes!AG63,"")</f>
      </c>
      <c r="H44" s="76">
        <f>IF((Equipes!$AC$55)="DEBUTANTES",Equipes!AH63,"")</f>
      </c>
      <c r="I44" s="309">
        <f t="shared" si="12"/>
        <v>0</v>
      </c>
      <c r="J44" s="192">
        <f>IF((Equipes!$AC$55)="DEBUTANTES",COUNTA(Equipes!$AB$57:$AB$62),"")</f>
      </c>
      <c r="L44" s="213">
        <v>41</v>
      </c>
      <c r="M44" s="160">
        <f>IF((Equipes!AC55)="PROMO-HONNEUR",Equipes!AC54,"")</f>
      </c>
      <c r="N44" s="59">
        <f>IF((Equipes!AC55)="PROMO-HONNEUR",Equipes!AG55,"")</f>
      </c>
      <c r="O44" s="76">
        <f>IF((Equipes!$AC$55)="PROMO-HONNEUR",Equipes!AE63,"")</f>
      </c>
      <c r="P44" s="76">
        <f>IF((Equipes!$AC$55)="PROMO-HONNEUR",Equipes!AF63,"")</f>
      </c>
      <c r="Q44" s="76">
        <f>IF((Equipes!$AC$55)="PROMO-HONNEUR",Equipes!AG63,"")</f>
      </c>
      <c r="R44" s="76">
        <f>IF((Equipes!$AC$55)="PROMO-HONNEUR",Equipes!AH63,"")</f>
      </c>
      <c r="S44" s="309">
        <f t="shared" si="5"/>
        <v>0</v>
      </c>
      <c r="T44" s="192">
        <f>IF((Equipes!$AC$55)="PROMO-HONNEUR",COUNTA(Equipes!$AB$57:$AB$62),"")</f>
      </c>
      <c r="V44" s="213">
        <v>41</v>
      </c>
      <c r="W44" s="122">
        <f>IF((Equipes!AC55)="HONNEUR",Equipes!AC54,"")</f>
      </c>
      <c r="X44" s="59">
        <f>IF((Equipes!AC55)="HONNEUR",Equipes!AG55,"")</f>
      </c>
      <c r="Y44" s="76">
        <f>IF((Equipes!$AC$55)="HONNEUR",Equipes!AE63,"")</f>
      </c>
      <c r="Z44" s="76">
        <f>IF((Equipes!$AC$55)="HONNEUR",Equipes!AF63,"")</f>
      </c>
      <c r="AA44" s="76">
        <f>IF((Equipes!$AC$55)="HONNEUR",Equipes!AG63,"")</f>
      </c>
      <c r="AB44" s="76">
        <f>IF((Equipes!$AC$55)="HONNEUR",Equipes!AH63,"")</f>
      </c>
      <c r="AC44" s="309">
        <f t="shared" si="6"/>
        <v>0</v>
      </c>
      <c r="AD44" s="192">
        <f>IF((Equipes!$AC$55)="HONNEUR",COUNTA(Equipes!$AB$57:$AB$62),"")</f>
      </c>
      <c r="AE44" s="194"/>
      <c r="AF44" s="213">
        <v>41</v>
      </c>
      <c r="AG44" s="75" t="str">
        <f>IF((Equipes!AC55)="PROMO-EXCEL.",Equipes!AC54,"")</f>
        <v>Domrémy BRUZ</v>
      </c>
      <c r="AH44" s="59">
        <f>IF((Equipes!AC55)="PROMO-EXCEL.",Equipes!AG55,"")</f>
        <v>1</v>
      </c>
      <c r="AI44" s="79">
        <f>IF((Equipes!$AC$55)="PROMO-EXCEL.",Equipes!AE63,"")</f>
        <v>69.4</v>
      </c>
      <c r="AJ44" s="79">
        <f>IF((Equipes!$AC$55)="PROMO-EXCEL.",Equipes!AF63,"")</f>
        <v>64.05</v>
      </c>
      <c r="AK44" s="79">
        <f>IF((Equipes!$AC$55)="PROMO-EXCEL.",Equipes!AG63,"")</f>
        <v>68</v>
      </c>
      <c r="AL44" s="79">
        <f>IF((Equipes!$AC$55)="PROMO-EXCEL.",Equipes!AH63,"")</f>
        <v>71.65</v>
      </c>
      <c r="AM44" s="309">
        <f t="shared" si="10"/>
        <v>273.1</v>
      </c>
      <c r="AN44" s="192">
        <f>IF((Equipes!$AC$55)="PROMO-EXCEL.",COUNTA(Equipes!$AB$57:$AB$62),"")</f>
        <v>6</v>
      </c>
      <c r="AP44" s="213">
        <v>41</v>
      </c>
      <c r="AQ44" s="74">
        <f>IF((Equipes!AC55)="EXCELLENCE",Equipes!AC54,"")</f>
      </c>
      <c r="AR44" s="59">
        <f>IF((Equipes!AC55)="EXCELLENCE",Equipes!AG55,"")</f>
      </c>
      <c r="AS44" s="79">
        <f>IF((Equipes!$AC$55)="EXCELLENCE",Equipes!AE63,"")</f>
      </c>
      <c r="AT44" s="79">
        <f>IF((Equipes!$AC$55)="EXCELLENCE",Equipes!AF63,"")</f>
      </c>
      <c r="AU44" s="79">
        <f>IF((Equipes!$AC$55)="EXCELLENCE",Equipes!AG63,"")</f>
      </c>
      <c r="AV44" s="79">
        <f>IF((Equipes!$AC$96)="EXCELLENCE",Equipes!AH63,"")</f>
        <v>71.65</v>
      </c>
      <c r="AW44" s="309">
        <f t="shared" si="11"/>
        <v>71.65</v>
      </c>
      <c r="AX44" s="192">
        <f>IF((Equipes!$AC$55)="EXCELLENCE",COUNTA(Equipes!$AB$57:$AB$62),"")</f>
      </c>
    </row>
    <row r="45" spans="2:50" ht="16.5">
      <c r="B45" s="213">
        <v>42</v>
      </c>
      <c r="C45" s="162">
        <f>IF((Equipes!AC68)="DEBUTANTES",Equipes!AC67,"")</f>
      </c>
      <c r="D45" s="59">
        <f>IF((Equipes!AC68)="DEBUTANTES",Equipes!AG68,"")</f>
      </c>
      <c r="E45" s="76">
        <f>IF((Equipes!$AC$68)="DEBUTANTES",Equipes!AE76,"")</f>
      </c>
      <c r="F45" s="76">
        <f>IF((Equipes!$AC$68)="DEBUTANTES",Equipes!AF76,"")</f>
      </c>
      <c r="G45" s="76">
        <f>IF((Equipes!$AC$68)="DEBUTANTES",Equipes!AG76,"")</f>
      </c>
      <c r="H45" s="76">
        <f>IF((Equipes!$AC$68)="DEBUTANTES",Equipes!AH76,"")</f>
      </c>
      <c r="I45" s="309">
        <f t="shared" si="12"/>
        <v>0</v>
      </c>
      <c r="J45" s="192">
        <f>IF((Equipes!$AC$68)="DEBUTANTES",COUNTA(Equipes!$AB$70:$AB$75),"")</f>
      </c>
      <c r="L45" s="213">
        <v>42</v>
      </c>
      <c r="M45" s="160">
        <f>IF((Equipes!AC68)="PROMO-HONNEUR",Equipes!AC67,"")</f>
      </c>
      <c r="N45" s="59">
        <f>IF((Equipes!AC68)="PROMO-HONNEUR",Equipes!AG68,"")</f>
      </c>
      <c r="O45" s="76">
        <f>IF((Equipes!$AC$68)="PROMO-HONNEUR",Equipes!AE76,"")</f>
      </c>
      <c r="P45" s="76">
        <f>IF((Equipes!$AC$68)="PROMO-HONNEUR",Equipes!AF76,"")</f>
      </c>
      <c r="Q45" s="76">
        <f>IF((Equipes!$AC$68)="PROMO-HONNEUR",Equipes!AG76,"")</f>
      </c>
      <c r="R45" s="76">
        <f>IF((Equipes!$AC$68)="PROMO-HONNEUR",Equipes!AH76,"")</f>
      </c>
      <c r="S45" s="309">
        <f t="shared" si="5"/>
        <v>0</v>
      </c>
      <c r="T45" s="192">
        <f>IF((Equipes!$AC$68)="PROMO-HONNEUR",COUNTA(Equipes!$AB$70:$AB$75),"")</f>
      </c>
      <c r="V45" s="213">
        <v>42</v>
      </c>
      <c r="W45" s="122">
        <f>IF((Equipes!AC68)="HONNEUR",Equipes!AC67,"")</f>
      </c>
      <c r="X45" s="59">
        <f>IF((Equipes!AC68)="HONNEUR",Equipes!AG68,"")</f>
      </c>
      <c r="Y45" s="76">
        <f>IF((Equipes!$AC$68)="HONNEUR",Equipes!AE76,"")</f>
      </c>
      <c r="Z45" s="76">
        <f>IF((Equipes!$AC$68)="HONNEUR",Equipes!AF76,"")</f>
      </c>
      <c r="AA45" s="76">
        <f>IF((Equipes!$AC$68)="HONNEUR",Equipes!AG76,"")</f>
      </c>
      <c r="AB45" s="76">
        <f>IF((Equipes!$AC$68)="HONNEUR",Equipes!AH76,"")</f>
      </c>
      <c r="AC45" s="309">
        <f t="shared" si="6"/>
        <v>0</v>
      </c>
      <c r="AD45" s="192">
        <f>IF((Equipes!$AC$68)="HONNEUR",COUNTA(Equipes!$AB$70:$AB$75),"")</f>
      </c>
      <c r="AE45" s="194"/>
      <c r="AF45" s="213">
        <v>42</v>
      </c>
      <c r="AG45" s="75">
        <f>IF((Equipes!AC68)="PROMO-EXCEL.",Equipes!AC67,"")</f>
      </c>
      <c r="AH45" s="59">
        <f>IF((Equipes!AC68)="PROMO-EXCEL.",Equipes!AG68,"")</f>
      </c>
      <c r="AI45" s="79">
        <f>IF((Equipes!$AC$68)="PROMO-EXCEL.",Equipes!AE76,"")</f>
      </c>
      <c r="AJ45" s="79">
        <f>IF((Equipes!$AC$68)="PROMO-EXCEL.",Equipes!AF76,"")</f>
      </c>
      <c r="AK45" s="79">
        <f>IF((Equipes!$AC$68)="PROMO-EXCEL.",Equipes!AG76,"")</f>
      </c>
      <c r="AL45" s="79">
        <f>IF((Equipes!$AC$68)="PROMO-EXCEL.",Equipes!AH76,"")</f>
      </c>
      <c r="AM45" s="309">
        <f t="shared" si="10"/>
        <v>0</v>
      </c>
      <c r="AN45" s="192">
        <f>IF((Equipes!$AC$68)="PROMO-EXCEL.",COUNTA(Equipes!$AB$70:$AB$75),"")</f>
      </c>
      <c r="AP45" s="213">
        <v>42</v>
      </c>
      <c r="AQ45" s="74" t="str">
        <f>IF((Equipes!AC68)="EXCELLENCE",Equipes!AC67,"")</f>
        <v>Aurore VITRE</v>
      </c>
      <c r="AR45" s="59">
        <f>IF((Equipes!AC68)="EXCELLENCE",Equipes!AG68,"")</f>
        <v>1</v>
      </c>
      <c r="AS45" s="79">
        <f>IF((Equipes!$AC$68)="EXCELLENCE",Equipes!AE76,"")</f>
        <v>75.35</v>
      </c>
      <c r="AT45" s="79">
        <f>IF((Equipes!$AC$68)="EXCELLENCE",Equipes!AF76,"")</f>
        <v>62</v>
      </c>
      <c r="AU45" s="79">
        <f>IF((Equipes!$AC$68)="EXCELLENCE",Equipes!AG76,"")</f>
        <v>69.8</v>
      </c>
      <c r="AV45" s="79">
        <f>IF((Equipes!$AC$68)="EXCELLENCE",Equipes!AH76,"")</f>
        <v>73.4</v>
      </c>
      <c r="AW45" s="309">
        <f t="shared" si="11"/>
        <v>280.54999999999995</v>
      </c>
      <c r="AX45" s="192">
        <f>IF((Equipes!$AC$68)="EXCELLENCE",COUNTA(Equipes!$AB$70:$AB$75),"")</f>
        <v>6</v>
      </c>
    </row>
    <row r="46" spans="2:50" ht="16.5">
      <c r="B46" s="213">
        <v>43</v>
      </c>
      <c r="C46" s="162">
        <f>IF((Equipes!AC81)="DEBUTANTES",Equipes!AC80,"")</f>
      </c>
      <c r="D46" s="59">
        <f>IF((Equipes!AC81)="DEBUTANTES",Equipes!AG81,"")</f>
      </c>
      <c r="E46" s="76">
        <f>IF((Equipes!$AC$81)="DEBUTANTES",Equipes!AE89,"")</f>
      </c>
      <c r="F46" s="76">
        <f>IF((Equipes!$AC$81)="DEBUTANTES",Equipes!AF89,"")</f>
      </c>
      <c r="G46" s="76">
        <f>IF((Equipes!$AC$81)="DEBUTANTES",Equipes!AG89,"")</f>
      </c>
      <c r="H46" s="76">
        <f>IF((Equipes!$AC$81)="DEBUTANTES",Equipes!AH89,"")</f>
      </c>
      <c r="I46" s="309">
        <f t="shared" si="12"/>
        <v>0</v>
      </c>
      <c r="J46" s="192">
        <f>IF((Equipes!$AC$81)="DEBUTANTES",COUNTA(Equipes!$AB$83:$AB$88),"")</f>
      </c>
      <c r="L46" s="213">
        <v>43</v>
      </c>
      <c r="M46" s="160">
        <f>IF((Equipes!AC81)="PROMO-HONNEUR",Equipes!AC80,"")</f>
      </c>
      <c r="N46" s="59">
        <f>IF((Equipes!AC81)="PROMO-HONNEUR",Equipes!AG81,"")</f>
      </c>
      <c r="O46" s="76">
        <f>IF((Equipes!$AC$81)="PROMO-HONNEUR",Equipes!AE89,"")</f>
      </c>
      <c r="P46" s="76">
        <f>IF((Equipes!$AC$81)="PROMO-HONNEUR",Equipes!AF89,"")</f>
      </c>
      <c r="Q46" s="76">
        <f>IF((Equipes!$AC$81)="PROMO-HONNEUR",Equipes!AG89,"")</f>
      </c>
      <c r="R46" s="76">
        <f>IF((Equipes!$AC$81)="PROMO-HONNEUR",Equipes!AH89,"")</f>
      </c>
      <c r="S46" s="309">
        <f t="shared" si="5"/>
        <v>0</v>
      </c>
      <c r="T46" s="192">
        <f>IF((Equipes!$AC$81)="PROMO-HONNEUR",COUNTA(Equipes!$AB$83:$AB$88),"")</f>
      </c>
      <c r="V46" s="213">
        <v>43</v>
      </c>
      <c r="W46" s="122">
        <f>IF((Equipes!AC81)="HONNEUR",Equipes!AC80,"")</f>
      </c>
      <c r="X46" s="59">
        <f>IF((Equipes!AC81)="HONNEUR",Equipes!AG81,"")</f>
      </c>
      <c r="Y46" s="76">
        <f>IF((Equipes!$AC$81)="HONNEUR",Equipes!AE89,"")</f>
      </c>
      <c r="Z46" s="76">
        <f>IF((Equipes!$AC$81)="HONNEUR",Equipes!AF89,"")</f>
      </c>
      <c r="AA46" s="76">
        <f>IF((Equipes!$AC$81)="HONNEUR",Equipes!AG89,"")</f>
      </c>
      <c r="AB46" s="76">
        <f>IF((Equipes!$AC$81)="HONNEUR",Equipes!AH89,"")</f>
      </c>
      <c r="AC46" s="309">
        <f t="shared" si="6"/>
        <v>0</v>
      </c>
      <c r="AD46" s="192">
        <f>IF((Equipes!$AC$81)="HONNEUR",COUNTA(Equipes!$AB$83:$AB$88),"")</f>
      </c>
      <c r="AE46" s="194"/>
      <c r="AF46" s="213">
        <v>43</v>
      </c>
      <c r="AG46" s="75">
        <f>IF((Equipes!AC81)="PROMO-EXCEL.",Equipes!AC80,"")</f>
      </c>
      <c r="AH46" s="59">
        <f>IF((Equipes!AC81)="PROMO-EXCEL.",Equipes!AG81,"")</f>
      </c>
      <c r="AI46" s="79">
        <f>IF((Equipes!$AC$81)="PROMO-EXCEL.",Equipes!AE89,"")</f>
      </c>
      <c r="AJ46" s="79">
        <f>IF((Equipes!$AC$81)="PROMO-EXCEL.",Equipes!AF89,"")</f>
      </c>
      <c r="AK46" s="79">
        <f>IF((Equipes!$AC$81)="PROMO-EXCEL.",Equipes!AG89,"")</f>
      </c>
      <c r="AL46" s="79">
        <f>IF((Equipes!$AC$81)="PROMO-EXCEL.",Equipes!AH89,"")</f>
      </c>
      <c r="AM46" s="309">
        <f t="shared" si="10"/>
        <v>0</v>
      </c>
      <c r="AN46" s="192">
        <f>IF((Equipes!$AC$81)="PROMO-EXCEL.",COUNTA(Equipes!$AB$83:$AB$88),"")</f>
      </c>
      <c r="AP46" s="213">
        <v>43</v>
      </c>
      <c r="AQ46" s="74" t="str">
        <f>IF((Equipes!AC81)="EXCELLENCE",Equipes!AC80,"")</f>
        <v>Jeunes d'ARGENTRE</v>
      </c>
      <c r="AR46" s="59">
        <f>IF((Equipes!AC81)="EXCELLENCE",Equipes!AG81,"")</f>
        <v>1</v>
      </c>
      <c r="AS46" s="79">
        <f>IF((Equipes!$AC$81)="EXCELLENCE",Equipes!AE89,"")</f>
        <v>74.89999999999999</v>
      </c>
      <c r="AT46" s="79">
        <f>IF((Equipes!$AC$81)="EXCELLENCE",Equipes!AF89,"")</f>
        <v>64.7</v>
      </c>
      <c r="AU46" s="79">
        <f>IF((Equipes!$AC$81)="EXCELLENCE",Equipes!AG89,"")</f>
        <v>69.10000000000001</v>
      </c>
      <c r="AV46" s="79">
        <f>IF((Equipes!$AC$81)="EXCELLENCE",Equipes!AH89,"")</f>
        <v>76.65</v>
      </c>
      <c r="AW46" s="309">
        <f t="shared" si="11"/>
        <v>285.35</v>
      </c>
      <c r="AX46" s="192">
        <f>IF((Equipes!$AC$81)="EXCELLENCE",COUNTA(Equipes!$AB$83:$AB$88),"")</f>
        <v>5</v>
      </c>
    </row>
    <row r="47" spans="2:50" ht="16.5">
      <c r="B47" s="213">
        <v>44</v>
      </c>
      <c r="C47" s="162">
        <f>IF((Equipes!AC96)="DEBUTANTES",Equipes!AC95,"")</f>
      </c>
      <c r="D47" s="59">
        <f>IF((Equipes!AC96)="DEBUTANTES",Equipes!AG96,"")</f>
      </c>
      <c r="E47" s="76">
        <f>IF((Equipes!$AC$96)="DEBUTANTES",Equipes!AE104,"")</f>
      </c>
      <c r="F47" s="76">
        <f>IF((Equipes!$AC$96)="DEBUTANTES",Equipes!AF104,"")</f>
      </c>
      <c r="G47" s="76">
        <f>IF((Equipes!$AC$96)="DEBUTANTES",Equipes!AG104,"")</f>
      </c>
      <c r="H47" s="76">
        <f>IF((Equipes!$AC$96)="DEBUTANTES",Equipes!AH104,"")</f>
      </c>
      <c r="I47" s="309">
        <f t="shared" si="12"/>
        <v>0</v>
      </c>
      <c r="J47" s="192">
        <f>IF((Equipes!$AC$96)="DEBUTANTES",COUNTA(Equipes!$AB$98:$AB$103),"")</f>
      </c>
      <c r="L47" s="213">
        <v>44</v>
      </c>
      <c r="M47" s="160">
        <f>IF((Equipes!AC96)="PROMO-HONNEUR",Equipes!AC95,"")</f>
      </c>
      <c r="N47" s="59">
        <f>IF((Equipes!AC96)="PROMO-HONNEUR",Equipes!AG96,"")</f>
      </c>
      <c r="O47" s="76">
        <f>IF((Equipes!$AC$96)="PROMO-HONNEUR",Equipes!AE104,"")</f>
      </c>
      <c r="P47" s="76">
        <f>IF((Equipes!$AC$96)="PROMO-HONNEUR",Equipes!AF104,"")</f>
      </c>
      <c r="Q47" s="76">
        <f>IF((Equipes!$AC$96)="PROMO-HONNEUR",Equipes!AG104,"")</f>
      </c>
      <c r="R47" s="76">
        <f>IF((Equipes!$AC$96)="PROMO-HONNEUR",Equipes!AH104,"")</f>
      </c>
      <c r="S47" s="309">
        <f t="shared" si="5"/>
        <v>0</v>
      </c>
      <c r="T47" s="192">
        <f>IF((Equipes!$AC$96)="PROMO-HONNEUR",COUNTA(Equipes!$AB$98:$AB$103),"")</f>
      </c>
      <c r="V47" s="213">
        <v>44</v>
      </c>
      <c r="W47" s="122">
        <f>IF((Equipes!AC96)="HONNEUR",Equipes!AC95,"")</f>
      </c>
      <c r="X47" s="59">
        <f>IF((Equipes!AC96)="HONNEUR",Equipes!AG96,"")</f>
      </c>
      <c r="Y47" s="76">
        <f>IF((Equipes!$AC$96)="HONNEUR",Equipes!AE104,"")</f>
      </c>
      <c r="Z47" s="76">
        <f>IF((Equipes!$AC$96)="HONNEUR",Equipes!AF104,"")</f>
      </c>
      <c r="AA47" s="76">
        <f>IF((Equipes!$AC$96)="HONNEUR",Equipes!AG104,"")</f>
      </c>
      <c r="AB47" s="76">
        <f>IF((Equipes!$AC$96)="HONNEUR",Equipes!AH104,"")</f>
      </c>
      <c r="AC47" s="309">
        <f t="shared" si="6"/>
        <v>0</v>
      </c>
      <c r="AD47" s="192">
        <f>IF((Equipes!$AC$96)="HONNEUR",COUNTA(Equipes!$AB$98:$AB$103),"")</f>
      </c>
      <c r="AE47" s="194"/>
      <c r="AF47" s="213">
        <v>44</v>
      </c>
      <c r="AG47" s="75">
        <f>IF((Equipes!AC96)="PROMO-EXCEL.",Equipes!AC95,"")</f>
      </c>
      <c r="AH47" s="59">
        <f>IF((Equipes!AC96)="PROMO-EXCEL.",Equipes!AG96,"")</f>
      </c>
      <c r="AI47" s="79">
        <f>IF((Equipes!$AC$96)="PROMO-EXCEL.",Equipes!AE104,"")</f>
      </c>
      <c r="AJ47" s="79">
        <f>IF((Equipes!$AC$96)="PROMO-EXCEL.",Equipes!AF104,"")</f>
      </c>
      <c r="AK47" s="79">
        <f>IF((Equipes!$AC$96)="PROMO-EXCEL.",Equipes!AG104,"")</f>
      </c>
      <c r="AL47" s="79">
        <f>IF((Equipes!$AC$96)="PROMO-EXCEL.",Equipes!AH104,"")</f>
      </c>
      <c r="AM47" s="309">
        <f t="shared" si="10"/>
        <v>0</v>
      </c>
      <c r="AN47" s="192">
        <f>IF((Equipes!$AC$96)="PROMO-EXCEL.",COUNTA(Equipes!$AB$98:$AB$103),"")</f>
      </c>
      <c r="AP47" s="213">
        <v>44</v>
      </c>
      <c r="AQ47" s="74" t="str">
        <f>IF((Equipes!AC96)="EXCELLENCE",Equipes!AC95,"")</f>
        <v>Envolée Gymnique ACIGNE</v>
      </c>
      <c r="AR47" s="59">
        <f>IF((Equipes!AC96)="EXCELLENCE",Equipes!AG96,"")</f>
        <v>1</v>
      </c>
      <c r="AS47" s="79">
        <f>IF((Equipes!$AC$96)="EXCELLENCE",Equipes!AE104,"")</f>
        <v>75.25</v>
      </c>
      <c r="AT47" s="79">
        <f>IF((Equipes!$AC$96)="EXCELLENCE",Equipes!AF104,"")</f>
        <v>68</v>
      </c>
      <c r="AU47" s="79">
        <f>IF((Equipes!$AC$96)="EXCELLENCE",Equipes!AG104,"")</f>
        <v>68.1</v>
      </c>
      <c r="AV47" s="79">
        <f>IF((Equipes!$AC$96)="EXCELLENCE",Equipes!AH104,"")</f>
        <v>77.1</v>
      </c>
      <c r="AW47" s="309">
        <f t="shared" si="11"/>
        <v>288.45</v>
      </c>
      <c r="AX47" s="192">
        <f>IF((Equipes!$AC$96)="EXCELLENCE",COUNTA(Equipes!$AB$98:$AB$103),"")</f>
        <v>6</v>
      </c>
    </row>
    <row r="48" spans="2:50" ht="16.5">
      <c r="B48" s="213">
        <v>45</v>
      </c>
      <c r="C48" s="162">
        <f>IF((Equipes!AC109)="DEBUTANTES",Equipes!AC108,"")</f>
      </c>
      <c r="D48" s="59">
        <f>IF((Equipes!AC109)="DEBUTANTES",Equipes!AG109,"")</f>
      </c>
      <c r="E48" s="76">
        <f>IF((Equipes!$AC$109)="DEBUTANTES",Equipes!AE117,"")</f>
      </c>
      <c r="F48" s="76">
        <f>IF((Equipes!$AC$109)="DEBUTANTES",Equipes!AF117,"")</f>
      </c>
      <c r="G48" s="76">
        <f>IF((Equipes!$AC$109)="DEBUTANTES",Equipes!AG117,"")</f>
      </c>
      <c r="H48" s="76">
        <f>IF((Equipes!$AC$109)="DEBUTANTES",Equipes!AH117,"")</f>
      </c>
      <c r="I48" s="309">
        <f t="shared" si="12"/>
        <v>0</v>
      </c>
      <c r="J48" s="192">
        <f>IF((Equipes!$AC$109)="DEBUTANTES",COUNTA(Equipes!$AB$111:$AB$116),"")</f>
      </c>
      <c r="L48" s="213">
        <v>45</v>
      </c>
      <c r="M48" s="160">
        <f>IF((Equipes!AC109)="PROMO-HONNEUR",Equipes!AC108,"")</f>
      </c>
      <c r="N48" s="59">
        <f>IF((Equipes!AC109)="PROMO-HONNEUR",Equipes!AG109,"")</f>
      </c>
      <c r="O48" s="76">
        <f>IF((Equipes!$AC$109)="PROMO-HONNEUR",Equipes!AE117,"")</f>
      </c>
      <c r="P48" s="76">
        <f>IF((Equipes!$AC$109)="PROMO-HONNEUR",Equipes!AF117,"")</f>
      </c>
      <c r="Q48" s="76">
        <f>IF((Equipes!$AC$109)="PROMO-HONNEUR",Equipes!AG117,"")</f>
      </c>
      <c r="R48" s="76">
        <f>IF((Equipes!$AC$109)="PROMO-HONNEUR",Equipes!AH117,"")</f>
      </c>
      <c r="S48" s="309">
        <f aca="true" t="shared" si="13" ref="S48:S61">SUM(O48:R48)</f>
        <v>0</v>
      </c>
      <c r="T48" s="192">
        <f>IF((Equipes!$AC$109)="PROMO-HONNEUR",COUNTA(Equipes!$AB$111:$AB$116),"")</f>
      </c>
      <c r="V48" s="213">
        <v>45</v>
      </c>
      <c r="W48" s="122">
        <f>IF((Equipes!AC109)="HONNEUR",Equipes!AC108,"")</f>
      </c>
      <c r="X48" s="59">
        <f>IF((Equipes!AC109)="HONNEUR",Equipes!AG109,"")</f>
      </c>
      <c r="Y48" s="76">
        <f>IF((Equipes!$AC$109)="HONNEUR",Equipes!AE117,"")</f>
      </c>
      <c r="Z48" s="76">
        <f>IF((Equipes!$AC$109)="HONNEUR",Equipes!AF117,"")</f>
      </c>
      <c r="AA48" s="76">
        <f>IF((Equipes!$AC$109)="HONNEUR",Equipes!AG117,"")</f>
      </c>
      <c r="AB48" s="76">
        <f>IF((Equipes!$AC$109)="HONNEUR",Equipes!AH117,"")</f>
      </c>
      <c r="AC48" s="309">
        <f aca="true" t="shared" si="14" ref="AC48:AC56">SUM(Y48:AB48)</f>
        <v>0</v>
      </c>
      <c r="AD48" s="192">
        <f>IF((Equipes!$AC$109)="HONNEUR",COUNTA(Equipes!$AB$111:$AB$116),"")</f>
      </c>
      <c r="AE48" s="194"/>
      <c r="AF48" s="213">
        <v>45</v>
      </c>
      <c r="AG48" s="75">
        <f>IF((Equipes!AC109)="PROMO-EXCEL.",Equipes!AC108,"")</f>
      </c>
      <c r="AH48" s="59">
        <f>IF((Equipes!AC109)="PROMO-EXCEL.",Equipes!AG109,"")</f>
      </c>
      <c r="AI48" s="79">
        <f>IF((Equipes!$AC$109)="PROMO-EXCEL.",Equipes!AE117,"")</f>
      </c>
      <c r="AJ48" s="79">
        <f>IF((Equipes!$AC$109)="PROMO-EXCEL.",Equipes!AF117,"")</f>
      </c>
      <c r="AK48" s="79">
        <f>IF((Equipes!$AC$109)="PROMO-EXCEL.",Equipes!AG117,"")</f>
      </c>
      <c r="AL48" s="79">
        <f>IF((Equipes!$AC$109)="PROMO-EXCEL.",Equipes!AH117,"")</f>
      </c>
      <c r="AM48" s="309">
        <f aca="true" t="shared" si="15" ref="AM48:AM63">SUM(AI48:AL48)</f>
        <v>0</v>
      </c>
      <c r="AN48" s="192">
        <f>IF((Equipes!$AC$109)="PROMO-EXCEL.",COUNTA(Equipes!$AB$111:$AB$116),"")</f>
      </c>
      <c r="AP48" s="213">
        <v>45</v>
      </c>
      <c r="AQ48" s="74">
        <f>IF((Equipes!AC109)="EXCELLENCE",Equipes!AC108,"")</f>
      </c>
      <c r="AR48" s="59">
        <f>IF((Equipes!AC109)="EXCELLENCE",Equipes!AG109,"")</f>
      </c>
      <c r="AS48" s="79">
        <f>IF((Equipes!$AC$109)="EXCELLENCE",Equipes!AE117,"")</f>
      </c>
      <c r="AT48" s="79">
        <f>IF((Equipes!$AC$109)="EXCELLENCE",Equipes!AF117,"")</f>
      </c>
      <c r="AU48" s="79">
        <f>IF((Equipes!$AC$109)="EXCELLENCE",Equipes!AG117,"")</f>
      </c>
      <c r="AV48" s="79">
        <f>IF((Equipes!$AC$109)="EXCELLENCE",Equipes!AH117,"")</f>
      </c>
      <c r="AW48" s="309">
        <f aca="true" t="shared" si="16" ref="AW48:AW55">SUM(AS48:AV48)</f>
        <v>0</v>
      </c>
      <c r="AX48" s="192">
        <f>IF((Equipes!$AC$109)="EXCELLENCE",COUNTA(Equipes!$AB$111:$AB$116),"")</f>
      </c>
    </row>
    <row r="49" spans="2:50" ht="16.5">
      <c r="B49" s="213">
        <v>46</v>
      </c>
      <c r="C49" s="162">
        <f>IF((Equipes!AC122)="DEBUTANTES",Equipes!AC121,"")</f>
      </c>
      <c r="D49" s="59">
        <f>IF((Equipes!AC122)="DEBUTANTES",Equipes!AG122,"")</f>
      </c>
      <c r="E49" s="76">
        <f>IF((Equipes!$AC$122)="DEBUTANTES",Equipes!AE130,"")</f>
      </c>
      <c r="F49" s="76">
        <f>IF((Equipes!$AC$122)="DEBUTANTES",Equipes!AF130,"")</f>
      </c>
      <c r="G49" s="76">
        <f>IF((Equipes!$AC$122)="DEBUTANTES",Equipes!AG130,"")</f>
      </c>
      <c r="H49" s="76">
        <f>IF((Equipes!$AC$122)="DEBUTANTES",Equipes!AH130,"")</f>
      </c>
      <c r="I49" s="309">
        <f t="shared" si="12"/>
        <v>0</v>
      </c>
      <c r="J49" s="192">
        <f>IF((Equipes!$AC$122)="DEBUTANTES",COUNTA(Equipes!$AB$124:$AB$129),"")</f>
      </c>
      <c r="L49" s="213">
        <v>46</v>
      </c>
      <c r="M49" s="160">
        <f>IF((Equipes!AC122)="PROMO-HONNEUR",Equipes!AC121,"")</f>
      </c>
      <c r="N49" s="59">
        <f>IF((Equipes!AC122)="PROMO-HONNEUR",Equipes!AG122,"")</f>
      </c>
      <c r="O49" s="76">
        <f>IF((Equipes!$AC$122)="PROMO-HONNEUR",Equipes!AE130,"")</f>
      </c>
      <c r="P49" s="76">
        <f>IF((Equipes!$AC$122)="PROMO-HONNEUR",Equipes!AF130,"")</f>
      </c>
      <c r="Q49" s="76">
        <f>IF((Equipes!$AC$122)="PROMO-HONNEUR",Equipes!AG130,"")</f>
      </c>
      <c r="R49" s="76">
        <f>IF((Equipes!$AC$122)="PROMO-HONNEUR",Equipes!AH130,"")</f>
      </c>
      <c r="S49" s="309">
        <f t="shared" si="13"/>
        <v>0</v>
      </c>
      <c r="T49" s="192">
        <f>IF((Equipes!$AC$122)="PROMO-HONNEUR",COUNTA(Equipes!$AB$124:$AB$129),"")</f>
      </c>
      <c r="V49" s="213">
        <v>46</v>
      </c>
      <c r="W49" s="122">
        <f>IF((Equipes!AC122)="HONNEUR",Equipes!AC121,"")</f>
      </c>
      <c r="X49" s="59">
        <f>IF((Equipes!AC122)="HONNEUR",Equipes!AG122,"")</f>
      </c>
      <c r="Y49" s="76">
        <f>IF((Equipes!$AC$122)="HONNEUR",Equipes!AE130,"")</f>
      </c>
      <c r="Z49" s="76">
        <f>IF((Equipes!$AC$122)="HONNEUR",Equipes!AF130,"")</f>
      </c>
      <c r="AA49" s="76">
        <f>IF((Equipes!$AC$122)="HONNEUR",Equipes!AG130,"")</f>
      </c>
      <c r="AB49" s="76">
        <f>IF((Equipes!$AC$122)="HONNEUR",Equipes!AH130,"")</f>
      </c>
      <c r="AC49" s="309">
        <f t="shared" si="14"/>
        <v>0</v>
      </c>
      <c r="AD49" s="192">
        <f>IF((Equipes!$AC$122)="HONNEUR",COUNTA(Equipes!$AB$124:$AB$129),"")</f>
      </c>
      <c r="AE49" s="194"/>
      <c r="AF49" s="213">
        <v>46</v>
      </c>
      <c r="AG49" s="75">
        <f>IF((Equipes!AC122)="PROMO-EXCEL.",Equipes!AC121,"")</f>
      </c>
      <c r="AH49" s="59">
        <f>IF((Equipes!AC122)="PROMO-EXCEL.",Equipes!AG122,"")</f>
      </c>
      <c r="AI49" s="79">
        <f>IF((Equipes!$AC$122)="PROMO-EXCEL.",Equipes!AE130,"")</f>
      </c>
      <c r="AJ49" s="79">
        <f>IF((Equipes!$AC$122)="PROMO-EXCEL.",Equipes!AF130,"")</f>
      </c>
      <c r="AK49" s="79">
        <f>IF((Equipes!$AC$122)="PROMO-EXCEL.",Equipes!AG130,"")</f>
      </c>
      <c r="AL49" s="79">
        <f>IF((Equipes!$AC$122)="PROMO-EXCEL.",Equipes!AH130,"")</f>
      </c>
      <c r="AM49" s="309">
        <f t="shared" si="15"/>
        <v>0</v>
      </c>
      <c r="AN49" s="192">
        <f>IF((Equipes!$AC$122)="PROMO-EXCEL.",COUNTA(Equipes!$AB$124:$AB$129),"")</f>
      </c>
      <c r="AP49" s="213">
        <v>46</v>
      </c>
      <c r="AQ49" s="74">
        <f>IF((Equipes!AC122)="EXCELLENCE",Equipes!AC121,"")</f>
      </c>
      <c r="AR49" s="59">
        <f>IF((Equipes!AC122)="EXCELLENCE",Equipes!AG122,"")</f>
      </c>
      <c r="AS49" s="79">
        <f>IF((Equipes!$AC$122)="EXCELLENCE",Equipes!AE130,"")</f>
      </c>
      <c r="AT49" s="79">
        <f>IF((Equipes!$AC$122)="EXCELLENCE",Equipes!AF130,"")</f>
      </c>
      <c r="AU49" s="79">
        <f>IF((Equipes!$AC$122)="EXCELLENCE",Equipes!AG130,"")</f>
      </c>
      <c r="AV49" s="79">
        <f>IF((Equipes!$AC$122)="EXCELLENCE",Equipes!AH130,"")</f>
      </c>
      <c r="AW49" s="309">
        <f t="shared" si="16"/>
        <v>0</v>
      </c>
      <c r="AX49" s="192">
        <f>IF((Equipes!$AC$122)="EXCELLENCE",COUNTA(Equipes!$AB$124:$AB$129),"")</f>
      </c>
    </row>
    <row r="50" spans="2:50" ht="16.5">
      <c r="B50" s="213">
        <v>47</v>
      </c>
      <c r="C50" s="162">
        <f>IF((Equipes!AC135)="DEBUTANTES",Equipes!AC134,"")</f>
      </c>
      <c r="D50" s="59">
        <f>IF((Equipes!AC135)="DEBUTANTES",Equipes!AG135,"")</f>
      </c>
      <c r="E50" s="76">
        <f>IF((Equipes!$AC$135)="DEBUTANTES",Equipes!AE143,"")</f>
      </c>
      <c r="F50" s="76">
        <f>IF((Equipes!$AC$135)="DEBUTANTES",Equipes!AF143,"")</f>
      </c>
      <c r="G50" s="76">
        <f>IF((Equipes!$AC$135)="DEBUTANTES",Equipes!AG143,"")</f>
      </c>
      <c r="H50" s="76">
        <f>IF((Equipes!$AC$135)="DEBUTANTES",Equipes!AH143,"")</f>
      </c>
      <c r="I50" s="309">
        <f t="shared" si="12"/>
        <v>0</v>
      </c>
      <c r="J50" s="192">
        <f>IF((Equipes!$AC$135)="DEBUTANTES",COUNTA(Equipes!$AB$137:$AB$142),"")</f>
      </c>
      <c r="L50" s="213">
        <v>47</v>
      </c>
      <c r="M50" s="160">
        <f>IF((Equipes!AC135)="PROMO-HONNEUR",Equipes!AC134,"")</f>
      </c>
      <c r="N50" s="59">
        <f>IF((Equipes!AC135)="PROMO-HONNEUR",Equipes!AG135,"")</f>
      </c>
      <c r="O50" s="76">
        <f>IF((Equipes!$AC$135)="PROMO-HONNEUR",Equipes!AE143,"")</f>
      </c>
      <c r="P50" s="76">
        <f>IF((Equipes!$AC$135)="PROMO-HONNEUR",Equipes!AF143,"")</f>
      </c>
      <c r="Q50" s="76">
        <f>IF((Equipes!$AC$135)="PROMO-HONNEUR",Equipes!AG143,"")</f>
      </c>
      <c r="R50" s="76">
        <f>IF((Equipes!$AC$135)="PROMO-HONNEUR",Equipes!AH143,"")</f>
      </c>
      <c r="S50" s="309">
        <f t="shared" si="13"/>
        <v>0</v>
      </c>
      <c r="T50" s="192">
        <f>IF((Equipes!$AC$135)="PROMO-HONNEUR",COUNTA(Equipes!$AB$137:$AB$142),"")</f>
      </c>
      <c r="V50" s="213">
        <v>47</v>
      </c>
      <c r="W50" s="122">
        <f>IF((Equipes!AC135)="HONNEUR",Equipes!AC134,"")</f>
      </c>
      <c r="X50" s="59">
        <f>IF((Equipes!AC135)="HONNEUR",Equipes!AG135,"")</f>
      </c>
      <c r="Y50" s="76">
        <f>IF((Equipes!$AC$135)="HONNEUR",Equipes!AE143,"")</f>
      </c>
      <c r="Z50" s="76">
        <f>IF((Equipes!$AC$135)="HONNEUR",Equipes!AF143,"")</f>
      </c>
      <c r="AA50" s="76">
        <f>IF((Equipes!$AC$135)="HONNEUR",Equipes!AG143,"")</f>
      </c>
      <c r="AB50" s="76">
        <f>IF((Equipes!$AC$135)="HONNEUR",Equipes!AH143,"")</f>
      </c>
      <c r="AC50" s="309">
        <f t="shared" si="14"/>
        <v>0</v>
      </c>
      <c r="AD50" s="192">
        <f>IF((Equipes!$AC$135)="HONNEUR",COUNTA(Equipes!$AB$137:$AB$142),"")</f>
      </c>
      <c r="AE50" s="194"/>
      <c r="AF50" s="213">
        <v>47</v>
      </c>
      <c r="AG50" s="75">
        <f>IF((Equipes!AC135)="PROMO-EXCEL.",Equipes!AC134,"")</f>
      </c>
      <c r="AH50" s="59">
        <f>IF((Equipes!AC135)="PROMO-EXCEL.",Equipes!AG135,"")</f>
      </c>
      <c r="AI50" s="79">
        <f>IF((Equipes!$AC$135)="PROMO-EXCEL.",Equipes!AE143,"")</f>
      </c>
      <c r="AJ50" s="79">
        <f>IF((Equipes!$AC$135)="PROMO-EXCEL.",Equipes!AF143,"")</f>
      </c>
      <c r="AK50" s="79">
        <f>IF((Equipes!$AC$135)="PROMO-EXCEL.",Equipes!AG143,"")</f>
      </c>
      <c r="AL50" s="79">
        <f>IF((Equipes!$AC$135)="PROMO-EXCEL.",Equipes!AH143,"")</f>
      </c>
      <c r="AM50" s="309">
        <f t="shared" si="15"/>
        <v>0</v>
      </c>
      <c r="AN50" s="192">
        <f>IF((Equipes!$AC$135)="PROMO-EXCEL.",COUNTA(Equipes!$AB$137:$AB$142),"")</f>
      </c>
      <c r="AP50" s="213">
        <v>47</v>
      </c>
      <c r="AQ50" s="74">
        <f>IF((Equipes!AC135)="EXCELLENCE",Equipes!AC134,"")</f>
      </c>
      <c r="AR50" s="59">
        <f>IF((Equipes!AC135)="EXCELLENCE",Equipes!AG135,"")</f>
      </c>
      <c r="AS50" s="79">
        <f>IF((Equipes!$AC$135)="EXCELLENCE",Equipes!AE143,"")</f>
      </c>
      <c r="AT50" s="79">
        <f>IF((Equipes!$AC$135)="EXCELLENCE",Equipes!AF143,"")</f>
      </c>
      <c r="AU50" s="79">
        <f>IF((Equipes!$AC$135)="EXCELLENCE",Equipes!AG143,"")</f>
      </c>
      <c r="AV50" s="79">
        <f>IF((Equipes!$AC$135)="EXCELLENCE",Equipes!AH143,"")</f>
      </c>
      <c r="AW50" s="309">
        <f t="shared" si="16"/>
        <v>0</v>
      </c>
      <c r="AX50" s="192">
        <f>IF((Equipes!$AC$135)="EXCELLENCE",COUNTA(Equipes!$AB$137:$AB$142),"")</f>
      </c>
    </row>
    <row r="51" spans="2:50" ht="16.5">
      <c r="B51" s="213">
        <v>48</v>
      </c>
      <c r="C51" s="162">
        <f>IF((Equipes!AC148)="DEBUTANTES",Equipes!AC147,"")</f>
      </c>
      <c r="D51" s="59">
        <f>IF((Equipes!AC148)="DEBUTANTES",Equipes!AG148,"")</f>
      </c>
      <c r="E51" s="76">
        <f>IF((Equipes!$AC$148)="DEBUTANTES",Equipes!AE156,"")</f>
      </c>
      <c r="F51" s="76">
        <f>IF((Equipes!$AC$148)="DEBUTANTES",Equipes!AF156,"")</f>
      </c>
      <c r="G51" s="76">
        <f>IF((Equipes!$AC$148)="DEBUTANTES",Equipes!AG156,"")</f>
      </c>
      <c r="H51" s="76">
        <f>IF((Equipes!$AC$148)="DEBUTANTES",Equipes!AH156,"")</f>
      </c>
      <c r="I51" s="309">
        <f t="shared" si="12"/>
        <v>0</v>
      </c>
      <c r="J51" s="192">
        <f>IF((Equipes!$AC$148)="DEBUTANTES",COUNTA(Equipes!$AB$150:$AB$155),"")</f>
      </c>
      <c r="L51" s="213">
        <v>48</v>
      </c>
      <c r="M51" s="160">
        <f>IF((Equipes!AC148)="PROMO-HONNEUR",Equipes!AC147,"")</f>
      </c>
      <c r="N51" s="59">
        <f>IF((Equipes!AC148)="PROMO-HONNEUR",Equipes!AG148,"")</f>
      </c>
      <c r="O51" s="76">
        <f>IF((Equipes!$AC$148)="PROMO-HONNEUR",Equipes!AE156,"")</f>
      </c>
      <c r="P51" s="76">
        <f>IF((Equipes!$AC$148)="PROMO-HONNEUR",Equipes!AF156,"")</f>
      </c>
      <c r="Q51" s="76">
        <f>IF((Equipes!$AC$148)="PROMO-HONNEUR",Equipes!AG156,"")</f>
      </c>
      <c r="R51" s="76">
        <f>IF((Equipes!$AC$148)="PROMO-HONNEUR",Equipes!AH156,"")</f>
      </c>
      <c r="S51" s="309">
        <f t="shared" si="13"/>
        <v>0</v>
      </c>
      <c r="T51" s="192">
        <f>IF((Equipes!$AC$148)="PROMO-HONNEUR",COUNTA(Equipes!$AB$150:$AB$155),"")</f>
      </c>
      <c r="V51" s="213">
        <v>48</v>
      </c>
      <c r="W51" s="122">
        <f>IF((Equipes!AC148)="HONNEUR",Equipes!AC147,"")</f>
      </c>
      <c r="X51" s="59">
        <f>IF((Equipes!AC148)="HONNEUR",Equipes!AG148,"")</f>
      </c>
      <c r="Y51" s="76">
        <f>IF((Equipes!$AC$148)="HONNEUR",Equipes!AE156,"")</f>
      </c>
      <c r="Z51" s="76">
        <f>IF((Equipes!$AC$148)="HONNEUR",Equipes!AF156,"")</f>
      </c>
      <c r="AA51" s="76">
        <f>IF((Equipes!$AC$148)="HONNEUR",Equipes!AG156,"")</f>
      </c>
      <c r="AB51" s="76">
        <f>IF((Equipes!$AC$148)="HONNEUR",Equipes!AH156,"")</f>
      </c>
      <c r="AC51" s="473">
        <f t="shared" si="14"/>
        <v>0</v>
      </c>
      <c r="AD51" s="192">
        <f>IF((Equipes!$AC$148)="HONNEUR",COUNTA(Equipes!$AB$150:$AB$155),"")</f>
      </c>
      <c r="AE51" s="194"/>
      <c r="AF51" s="213">
        <v>48</v>
      </c>
      <c r="AG51" s="75">
        <f>IF((Equipes!AC148)="PROMO-EXCEL.",Equipes!AC147,"")</f>
      </c>
      <c r="AH51" s="59">
        <f>IF((Equipes!AC148)="PROMO-EXCEL.",Equipes!AG148,"")</f>
      </c>
      <c r="AI51" s="79">
        <f>IF((Equipes!$AC$148)="PROMO-EXCEL.",Equipes!AE156,"")</f>
      </c>
      <c r="AJ51" s="79">
        <f>IF((Equipes!$AC$148)="PROMO-EXCEL.",Equipes!AF156,"")</f>
      </c>
      <c r="AK51" s="79">
        <f>IF((Equipes!$AC$148)="PROMO-EXCEL.",Equipes!AG156,"")</f>
      </c>
      <c r="AL51" s="79">
        <f>IF((Equipes!$AC$148)="PROMO-EXCEL.",Equipes!AH156,"")</f>
      </c>
      <c r="AM51" s="309">
        <f t="shared" si="15"/>
        <v>0</v>
      </c>
      <c r="AN51" s="192">
        <f>IF((Equipes!$AC$148)="PROMO-EXCEL.",COUNTA(Equipes!$AB$150:$AB$155),"")</f>
      </c>
      <c r="AP51" s="213">
        <v>48</v>
      </c>
      <c r="AQ51" s="74">
        <f>IF((Equipes!AC148)="EXCELLENCE",Equipes!AC147,"")</f>
      </c>
      <c r="AR51" s="59">
        <f>IF((Equipes!AC148)="EXCELLENCE",Equipes!AG148,"")</f>
      </c>
      <c r="AS51" s="79">
        <f>IF((Equipes!$AC$148)="EXCELLENCE",Equipes!AE156,"")</f>
      </c>
      <c r="AT51" s="79">
        <f>IF((Equipes!$AC$148)="EXCELLENCE",Equipes!AF156,"")</f>
      </c>
      <c r="AU51" s="79">
        <f>IF((Equipes!$AC$148)="EXCELLENCE",Equipes!AG156,"")</f>
      </c>
      <c r="AV51" s="79">
        <f>IF((Equipes!$AC$148)="EXCELLENCE",Equipes!AH156,"")</f>
      </c>
      <c r="AW51" s="309">
        <f t="shared" si="16"/>
        <v>0</v>
      </c>
      <c r="AX51" s="192">
        <f>IF((Equipes!$AC$148)="EXCELLENCE",COUNTA(Equipes!$AB$150:$AB$155),"")</f>
      </c>
    </row>
    <row r="52" spans="2:50" ht="16.5">
      <c r="B52" s="213">
        <v>49</v>
      </c>
      <c r="C52" s="162">
        <f>IF((Equipes!$AL$3)="DEBUTANTES",Equipes!AL2,"")</f>
      </c>
      <c r="D52" s="59">
        <f>IF((Equipes!$AL$3)="DEBUTANTES",Equipes!AP3,"")</f>
      </c>
      <c r="E52" s="76">
        <f>IF((Equipes!$AL$3)="DEBUTANTES",Equipes!AN11,"")</f>
      </c>
      <c r="F52" s="76">
        <f>IF((Equipes!$AL$3)="DEBUTANTES",Equipes!AO11,"")</f>
      </c>
      <c r="G52" s="76">
        <f>IF((Equipes!$AL$3)="DEBUTANTES",Equipes!AP11,"")</f>
      </c>
      <c r="H52" s="76">
        <f>IF((Equipes!$AL$3)="DEBUTANTES",Equipes!AQ11,"")</f>
      </c>
      <c r="I52" s="309">
        <f>SUM(E52:H52)</f>
        <v>0</v>
      </c>
      <c r="J52" s="192">
        <f>IF((Equipes!$AL$3)="DEBUTANTES",COUNTA(Equipes!$AK$5:$AK$10),"")</f>
      </c>
      <c r="L52" s="213">
        <v>49</v>
      </c>
      <c r="M52" s="160">
        <f>IF((Equipes!$AL$3)="PROMO-HONNEUR",Equipes!AL2,"")</f>
      </c>
      <c r="N52" s="59">
        <f>IF((Equipes!$AL$3)="PROMO-HONNEUR",Equipes!AP3,"")</f>
      </c>
      <c r="O52" s="76">
        <f>IF((Equipes!$AL$3)="PROMO-HONNEUR",Equipes!AN11,"")</f>
      </c>
      <c r="P52" s="76">
        <f>IF((Equipes!$AL$3)="PROMO-HONNEUR",Equipes!AO11,"")</f>
      </c>
      <c r="Q52" s="76">
        <f>IF((Equipes!$AL$3)="PROMO-HONNEUR",Equipes!AP11,"")</f>
      </c>
      <c r="R52" s="76">
        <f>IF((Equipes!$AL$3)="PROMO-HONNEUR",Equipes!AQ11,"")</f>
      </c>
      <c r="S52" s="309">
        <f t="shared" si="13"/>
        <v>0</v>
      </c>
      <c r="T52" s="192">
        <f>IF((Equipes!$AL$3)="PROMO-HONNEUR",COUNTA(Equipes!$AK$5:$AK$10),"")</f>
      </c>
      <c r="V52" s="213">
        <v>49</v>
      </c>
      <c r="W52" s="122">
        <f>IF((Equipes!$AL$3)="HONNEUR",Equipes!AL2,"")</f>
      </c>
      <c r="X52" s="168">
        <f>IF((Equipes!$AL$3)="HONNEUR",Equipes!AP3,"")</f>
      </c>
      <c r="Y52" s="168">
        <f>IF((Equipes!$AL$3)="HONNEUR",Equipes!AN11,"")</f>
      </c>
      <c r="Z52" s="168">
        <f>IF((Equipes!$AL$3)="HONNEUR",Equipes!AO11,"")</f>
      </c>
      <c r="AA52" s="168">
        <f>IF((Equipes!$AL$3)="HONNEUR",Equipes!AP11,"")</f>
      </c>
      <c r="AB52" s="168">
        <f>IF((Equipes!$AL$3)="HONNEUR",Equipes!AQ11,"")</f>
      </c>
      <c r="AC52" s="309">
        <f t="shared" si="14"/>
        <v>0</v>
      </c>
      <c r="AD52" s="192">
        <f>IF((Equipes!$AL$3)="HONNEUR",COUNTA(Equipes!$AK$5:$AK$10),"")</f>
      </c>
      <c r="AE52" s="194"/>
      <c r="AF52" s="213">
        <v>49</v>
      </c>
      <c r="AG52" s="75">
        <f>IF((Equipes!$AL$3)="PROMO-EXCEL.",Equipes!AL2,"")</f>
      </c>
      <c r="AH52" s="59">
        <f>IF((Equipes!$AL$3)="PROMO-EXCEL.",Equipes!AP3,"")</f>
      </c>
      <c r="AI52" s="79">
        <f>IF((Equipes!$AL$3)="PROMO-EXCEL.",Equipes!AN11,"")</f>
      </c>
      <c r="AJ52" s="79">
        <f>IF((Equipes!$AL$3)="PROMO-EXCEL.",Equipes!AO11,"")</f>
      </c>
      <c r="AK52" s="79">
        <f>IF((Equipes!$AL$3)="PROMO-EXCEL.",Equipes!AP11,"")</f>
      </c>
      <c r="AL52" s="79">
        <f>IF((Equipes!$AL$3)="PROMO-EXCEL.",Equipes!AQ11,"")</f>
      </c>
      <c r="AM52" s="309">
        <f t="shared" si="15"/>
        <v>0</v>
      </c>
      <c r="AN52" s="192">
        <f>IF((Equipes!$AL$3)="PROMO-EXCEL.",COUNTA(Equipes!$AK$5:$AK$10),"")</f>
      </c>
      <c r="AP52" s="213">
        <v>49</v>
      </c>
      <c r="AQ52" s="74">
        <f>IF((Equipes!$AL$3)="EXCELLENCE",Equipes!AL2,"")</f>
      </c>
      <c r="AR52" s="59">
        <f>IF((Equipes!$AL$3)="EXCELLENCE",Equipes!AZ3,"")</f>
      </c>
      <c r="AS52" s="79">
        <f>IF((Equipes!$AL$3)="EXCELLENCE",Equipes!AN11,"")</f>
      </c>
      <c r="AT52" s="79">
        <f>IF((Equipes!$AL$3)="EXCELLENCE",Equipes!AO11,"")</f>
      </c>
      <c r="AU52" s="79">
        <f>IF((Equipes!$AL$3)="EXCELLENCE",Equipes!AP11,"")</f>
      </c>
      <c r="AV52" s="79">
        <f>IF((Equipes!$AL$3)="EXCELLENCE",Equipes!AQ11,"")</f>
      </c>
      <c r="AW52" s="309">
        <f t="shared" si="16"/>
        <v>0</v>
      </c>
      <c r="AX52" s="192">
        <f>IF((Equipes!$AL$3)="EXCELLENCE",COUNTA(Equipes!$AK$5:$AK$10),"")</f>
      </c>
    </row>
    <row r="53" spans="2:50" ht="16.5">
      <c r="B53" s="213">
        <v>50</v>
      </c>
      <c r="C53" s="162">
        <f>IF((Equipes!$AL$16)="DEBUTANTES",Equipes!AL15,"")</f>
      </c>
      <c r="D53" s="59">
        <f>IF((Equipes!$AL$16)="DEBUTANTES",Equipes!AP16,"")</f>
      </c>
      <c r="E53" s="76">
        <f>IF((Equipes!$AL$16)="DEBUTANTES",Equipes!AN24,"")</f>
      </c>
      <c r="F53" s="76">
        <f>IF((Equipes!$AL$16)="DEBUTANTES",Equipes!AO24,"")</f>
      </c>
      <c r="G53" s="76">
        <f>IF((Equipes!$AL$16)="DEBUTANTES",Equipes!AP24,"")</f>
      </c>
      <c r="H53" s="76">
        <f>IF((Equipes!$AL$16)="DEBUTANTES",Equipes!AQ24,"")</f>
      </c>
      <c r="I53" s="309">
        <f>SUM(E53:H53)</f>
        <v>0</v>
      </c>
      <c r="J53" s="192">
        <f>IF((Equipes!$AL$16)="DEBUTANTES",COUNTA(Equipes!$AK$18:$AK$23),"")</f>
      </c>
      <c r="L53" s="213">
        <v>50</v>
      </c>
      <c r="M53" s="160">
        <f>IF((Equipes!$AL$16)="PROMO-HONNEUR",Equipes!AL15,"")</f>
      </c>
      <c r="N53" s="59">
        <f>IF((Equipes!$AL$16)="PROMO-HONNEUR",Equipes!AP16,"")</f>
      </c>
      <c r="O53" s="76">
        <f>IF((Equipes!$AL$16)="PROMO-HONNEUR",Equipes!AN24,"")</f>
      </c>
      <c r="P53" s="76">
        <f>IF((Equipes!$AL$16)="PROMO-HONNEUR",Equipes!AO24,"")</f>
      </c>
      <c r="Q53" s="76">
        <f>IF((Equipes!$AL$16)="PROMO-HONNEUR",Equipes!AP24,"")</f>
      </c>
      <c r="R53" s="76">
        <f>IF((Equipes!$AL$16)="PROMO-HONNEUR",Equipes!AQ24,"")</f>
      </c>
      <c r="S53" s="309">
        <f t="shared" si="13"/>
        <v>0</v>
      </c>
      <c r="T53" s="192">
        <f>IF((Equipes!$AL$16)="PROMO-HONNEUR",COUNTA(Equipes!$AK$18:$AK$23),"")</f>
      </c>
      <c r="V53" s="213">
        <v>50</v>
      </c>
      <c r="W53" s="122">
        <f>IF((Equipes!$AL$16)="HONNEUR",Equipes!AL15,"")</f>
      </c>
      <c r="X53" s="168">
        <f>IF((Equipes!$AL$16)="HONNEUR",Equipes!AP16,"")</f>
      </c>
      <c r="Y53" s="168">
        <f>IF((Equipes!$AL$16)="HONNEUR",Equipes!AN24,"")</f>
      </c>
      <c r="Z53" s="168">
        <f>IF((Equipes!$AL$16)="HONNEUR",Equipes!AO24,"")</f>
      </c>
      <c r="AA53" s="168">
        <f>IF((Equipes!$AL$16)="HONNEUR",Equipes!AP24,"")</f>
      </c>
      <c r="AB53" s="168">
        <f>IF((Equipes!$AL$16)="HONNEUR",Equipes!AQ24,"")</f>
      </c>
      <c r="AC53" s="309">
        <f t="shared" si="14"/>
        <v>0</v>
      </c>
      <c r="AD53" s="192">
        <f>IF((Equipes!$AL$16)="HONNEUR",COUNTA(Equipes!$AK$18:$AK$23),"")</f>
      </c>
      <c r="AE53" s="194"/>
      <c r="AF53" s="213">
        <v>50</v>
      </c>
      <c r="AG53" s="161">
        <f>IF((Equipes!$AL$16)="PROMO-EXCEL.",Equipes!AL15,"")</f>
      </c>
      <c r="AH53" s="59">
        <f>IF((Equipes!$AL$16)="PROMO-EXCEL.",Equipes!AP16,"")</f>
      </c>
      <c r="AI53" s="79">
        <f>IF((Equipes!$AL$16)="PROMO-EXCEL.",Equipes!AN24,"")</f>
      </c>
      <c r="AJ53" s="79">
        <f>IF((Equipes!$AL$16)="PROMO-EXCEL.",Equipes!AO24,"")</f>
      </c>
      <c r="AK53" s="79">
        <f>IF((Equipes!$AL$16)="PROMO-EXCEL.",Equipes!AP24,"")</f>
      </c>
      <c r="AL53" s="79">
        <f>IF((Equipes!$AL$16)="PROMO-EXCEL.",Equipes!AQ24,"")</f>
      </c>
      <c r="AM53" s="309">
        <f t="shared" si="15"/>
        <v>0</v>
      </c>
      <c r="AN53" s="192">
        <f>IF((Equipes!$AL$16)="PROMO-EXCEL.",COUNTA(Equipes!$AK$18:$AK$23),"")</f>
      </c>
      <c r="AP53" s="213">
        <v>50</v>
      </c>
      <c r="AQ53" s="74">
        <f>IF((Equipes!$AL$16)="EXCELLENCE",Equipes!AL15,"")</f>
      </c>
      <c r="AR53" s="59">
        <f>IF((Equipes!$AL$16)="EXCELLENCE",Equipes!AP16,"")</f>
      </c>
      <c r="AS53" s="79">
        <f>IF((Equipes!$AL$16)="EXCELLENCE",Equipes!AN24,"")</f>
      </c>
      <c r="AT53" s="79">
        <f>IF((Equipes!$AL$16)="EXCELLENCE",Equipes!AO24,"")</f>
      </c>
      <c r="AU53" s="79">
        <f>IF((Equipes!$AL$16)="EXCELLENCE",Equipes!AP24,"")</f>
      </c>
      <c r="AV53" s="79">
        <f>IF((Equipes!$AL$16)="EXCELLENCE",Equipes!AQ24,"")</f>
      </c>
      <c r="AW53" s="309">
        <f t="shared" si="16"/>
        <v>0</v>
      </c>
      <c r="AX53" s="192">
        <f>IF((Equipes!$AL$16)="EXCELLENCE",COUNTA(Equipes!$AK$18:$AK$23),"")</f>
      </c>
    </row>
    <row r="54" spans="2:50" ht="16.5">
      <c r="B54" s="213">
        <v>51</v>
      </c>
      <c r="C54" s="162">
        <f>IF((Equipes!$AL$29)="DEBUTANTES",Equipes!AL28,"")</f>
      </c>
      <c r="D54" s="59">
        <f>IF((Equipes!$AL$29)="DEBUTANTES",Equipes!AP29,"")</f>
      </c>
      <c r="E54" s="77">
        <f>IF((Equipes!$AL$29)="DEBUTANTES",Equipes!AN37,"")</f>
      </c>
      <c r="F54" s="77">
        <f>IF((Equipes!$AL$29)="DEBUTANTES",Equipes!AO37,"")</f>
      </c>
      <c r="G54" s="77">
        <f>IF((Equipes!$AL$29)="DEBUTANTES",Equipes!AP37,"")</f>
      </c>
      <c r="H54" s="77">
        <f>IF((Equipes!$AL$29)="DEBUTANTES",Equipes!AQ37,"")</f>
      </c>
      <c r="I54" s="309">
        <f>SUM(E54:H54)</f>
        <v>0</v>
      </c>
      <c r="J54" s="192">
        <f>IF((Equipes!$AL$29)="DEBUTANTES",COUNTA(Equipes!$AK$31:$AK$36),"")</f>
      </c>
      <c r="L54" s="213">
        <v>51</v>
      </c>
      <c r="M54" s="160">
        <f>IF((Equipes!$AL$29)="PROMO-HONNEUR",Equipes!AL28,"")</f>
      </c>
      <c r="N54" s="59">
        <f>IF((Equipes!$AL$29)="PROMO-HONNEUR",Equipes!AP29,"")</f>
      </c>
      <c r="O54" s="76">
        <f>IF((Equipes!$AL$29)="PROMO-HONNEUR",Equipes!AN37,"")</f>
      </c>
      <c r="P54" s="76">
        <f>IF((Equipes!$AL$29)="PROMO-HONNEUR",Equipes!AO37,"")</f>
      </c>
      <c r="Q54" s="76">
        <f>IF((Equipes!$AL$29)="PROMO-HONNEUR",Equipes!AP37,"")</f>
      </c>
      <c r="R54" s="76">
        <f>IF((Equipes!$AL$29)="PROMO-HONNEUR",Equipes!AQ37,"")</f>
      </c>
      <c r="S54" s="309">
        <f t="shared" si="13"/>
        <v>0</v>
      </c>
      <c r="T54" s="192">
        <f>IF((Equipes!$AL$29)="PROMO-HONNEUR",COUNTA(Equipes!$AK$31:$AK$36),"")</f>
      </c>
      <c r="V54" s="213">
        <v>51</v>
      </c>
      <c r="W54" s="122">
        <f>IF((Equipes!$AL$29)="HONNEUR",Equipes!AL28,"")</f>
      </c>
      <c r="X54" s="168">
        <f>IF((Equipes!$AL$29)="HONNEUR",Equipes!AP29,"")</f>
      </c>
      <c r="Y54" s="168">
        <f>IF((Equipes!$AL$29)="HONNEUR",Equipes!AN37,"")</f>
      </c>
      <c r="Z54" s="168">
        <f>IF((Equipes!$AL$29)="HONNEUR",Equipes!AO37,"")</f>
      </c>
      <c r="AA54" s="168">
        <f>IF((Equipes!$AL$29)="HONNEUR",Equipes!AP37,"")</f>
      </c>
      <c r="AB54" s="168">
        <f>IF((Equipes!$AL$29)="HONNEUR",Equipes!AQ37,"")</f>
      </c>
      <c r="AC54" s="309">
        <f t="shared" si="14"/>
        <v>0</v>
      </c>
      <c r="AD54" s="192">
        <f>IF((Equipes!$AL$29)="HONNEUR",COUNTA(Equipes!$AK$31:$AK$36),"")</f>
      </c>
      <c r="AE54" s="194"/>
      <c r="AF54" s="213">
        <v>51</v>
      </c>
      <c r="AG54" s="161">
        <f>IF((Equipes!$AL$29)="PROMO-EXCEL.",Equipes!AL28,"")</f>
      </c>
      <c r="AH54" s="59">
        <f>IF((Equipes!$AL$29)="PROMO-EXCEL.",Equipes!AP29,"")</f>
      </c>
      <c r="AI54" s="79">
        <f>IF((Equipes!$AL$29)="PROMO-EXCEL.",Equipes!AN37,"")</f>
      </c>
      <c r="AJ54" s="79">
        <f>IF((Equipes!$AL$29)="PROMO-EXCEL.",Equipes!AO37,"")</f>
      </c>
      <c r="AK54" s="79">
        <f>IF((Equipes!$AL$29)="PROMO-EXCEL.",Equipes!AP37,"")</f>
      </c>
      <c r="AL54" s="79">
        <f>IF((Equipes!$AL$29)="PROMO-EXCEL.",Equipes!AQ37,"")</f>
      </c>
      <c r="AM54" s="309">
        <f t="shared" si="15"/>
        <v>0</v>
      </c>
      <c r="AN54" s="192">
        <f>IF((Equipes!$AL$29)="PROMO-EXCEL.",COUNTA(Equipes!$AK$31:$AK$36),"")</f>
      </c>
      <c r="AP54" s="213">
        <v>51</v>
      </c>
      <c r="AQ54" s="74">
        <f>IF((Equipes!$AL$29)="EXCELLENCE",Equipes!AL28,"")</f>
      </c>
      <c r="AR54" s="59">
        <f>IF((Equipes!$AL$29)="EXCELLENCE",Equipes!AP29,"")</f>
      </c>
      <c r="AS54" s="70">
        <f>IF((Equipes!$AL$29)="EXCELLENCE",Equipes!AN37,"")</f>
      </c>
      <c r="AT54" s="70">
        <f>IF((Equipes!$AL$29)="EXCELLENCE",Equipes!AO37,"")</f>
      </c>
      <c r="AU54" s="70">
        <f>IF((Equipes!$AL$29)="EXCELLENCE",Equipes!AP37,"")</f>
      </c>
      <c r="AV54" s="70">
        <f>IF((Equipes!$AL$29)="EXCELLENCE",Equipes!AQ37,"")</f>
      </c>
      <c r="AW54" s="309">
        <f t="shared" si="16"/>
        <v>0</v>
      </c>
      <c r="AX54" s="192">
        <f>IF((Equipes!$AL$29)="EXCELLENCE",COUNTA(Equipes!$AK$31:$AK$36),"")</f>
      </c>
    </row>
    <row r="55" spans="2:50" ht="16.5">
      <c r="B55" s="213">
        <v>52</v>
      </c>
      <c r="C55" s="162">
        <f>IF((Equipes!$AL$42)="DEBUTANTES",Equipes!AL41,"")</f>
      </c>
      <c r="D55" s="59">
        <f>IF((Equipes!$AL$42)="DEBUTANTES",Equipes!AP42,"")</f>
      </c>
      <c r="E55" s="76">
        <f>IF((Equipes!$AL$42)="DEBUTANTES",Equipes!AN50,"")</f>
      </c>
      <c r="F55" s="76">
        <f>IF((Equipes!$AL$42)="DEBUTANTES",Equipes!AO50,"")</f>
      </c>
      <c r="G55" s="76">
        <f>IF((Equipes!$AL$42)="DEBUTANTES",Equipes!AP50,"")</f>
      </c>
      <c r="H55" s="76">
        <f>IF((Equipes!$AL$42)="DEBUTANTES",Equipes!AQ50,"")</f>
      </c>
      <c r="I55" s="309">
        <f>SUM(E55:H55)</f>
        <v>0</v>
      </c>
      <c r="J55" s="192">
        <f>IF((Equipes!$AL$42)="DEBUTANTES",COUNTA(Equipes!$AK$44:$AK$49),"")</f>
      </c>
      <c r="L55" s="213">
        <v>52</v>
      </c>
      <c r="M55" s="160">
        <f>IF((Equipes!$AL$42)="PROMO-HONNEUR",Equipes!AL41,"")</f>
      </c>
      <c r="N55" s="59">
        <f>IF((Equipes!$AL$42)="PROMO-HONNEUR",Equipes!AP42,"")</f>
      </c>
      <c r="O55" s="76">
        <f>IF((Equipes!$AL$42)="PROMO-HONNEUR",Equipes!AN50,"")</f>
      </c>
      <c r="P55" s="76">
        <f>IF((Equipes!$AL$42)="PROMO-HONNEUR",Equipes!AO50,"")</f>
      </c>
      <c r="Q55" s="76">
        <f>IF((Equipes!$AL$42)="PROMO-HONNEUR",Equipes!AP50,"")</f>
      </c>
      <c r="R55" s="76">
        <f>IF((Equipes!$AL$42)="PROMO-HONNEUR",Equipes!AQ50,"")</f>
      </c>
      <c r="S55" s="309">
        <f t="shared" si="13"/>
        <v>0</v>
      </c>
      <c r="T55" s="192">
        <f>IF((Equipes!$AL$42)="PROMO-HONNEUR",COUNTA(Equipes!$AK$44:$AK$49),"")</f>
      </c>
      <c r="V55" s="213">
        <v>52</v>
      </c>
      <c r="W55" s="122">
        <f>IF((Equipes!$AL$42)="HONNEUR",Equipes!AL41,"")</f>
      </c>
      <c r="X55" s="168">
        <f>IF((Equipes!$AL$42)="HONNEUR",Equipes!AP42,"")</f>
      </c>
      <c r="Y55" s="168">
        <f>IF((Equipes!$AL$42)="HONNEUR",Equipes!AN50,"")</f>
      </c>
      <c r="Z55" s="168">
        <f>IF((Equipes!$AL$42)="HONNEUR",Equipes!AO50,"")</f>
      </c>
      <c r="AA55" s="168">
        <f>IF((Equipes!$AL$42)="HONNEUR",Equipes!AP50,"")</f>
      </c>
      <c r="AB55" s="168">
        <f>IF((Equipes!$AL$42)="HONNEUR",Equipes!AQ50,"")</f>
      </c>
      <c r="AC55" s="309">
        <f t="shared" si="14"/>
        <v>0</v>
      </c>
      <c r="AD55" s="192">
        <f>IF((Equipes!$AL$42)="HONNEUR",COUNTA(Equipes!$AK$44:$AK$49),"")</f>
      </c>
      <c r="AE55" s="194"/>
      <c r="AF55" s="213">
        <v>52</v>
      </c>
      <c r="AG55" s="161">
        <f>IF((Equipes!$AL$42)="PROMO-EXCEL.",Equipes!AL41,"")</f>
      </c>
      <c r="AH55" s="59">
        <f>IF((Equipes!$AL$42)="PROMO-EXCEL.",Equipes!AP42,"")</f>
      </c>
      <c r="AI55" s="76">
        <f>IF((Equipes!$AL$42)="PROMO-EXCEL.",Equipes!AN50,"")</f>
      </c>
      <c r="AJ55" s="76">
        <f>IF((Equipes!$AL$42)="PROMO-EXCEL.",Equipes!AO50,"")</f>
      </c>
      <c r="AK55" s="76">
        <f>IF((Equipes!$AL$42)="PROMO-EXCEL.",Equipes!AP50,"")</f>
      </c>
      <c r="AL55" s="76">
        <f>IF((Equipes!$AL$42)="PROMO-EXCEL.",Equipes!AQ50,"")</f>
      </c>
      <c r="AM55" s="309">
        <f t="shared" si="15"/>
        <v>0</v>
      </c>
      <c r="AN55" s="192">
        <f>IF((Equipes!$AL$42)="PROMO-EXCEL.",COUNTA(Equipes!$AK$44:$AK$49),"")</f>
      </c>
      <c r="AP55" s="213">
        <v>52</v>
      </c>
      <c r="AQ55" s="161">
        <f>IF((Equipes!$AL$42)="EXCELLENCE",Equipes!AL41,"")</f>
      </c>
      <c r="AR55" s="59">
        <f>IF((Equipes!$AL$42)="EXCELLENCE",Equipes!AP42,"")</f>
      </c>
      <c r="AS55" s="76">
        <f>IF((Equipes!$AL$42)="EXCELLENCE",Equipes!AN50,"")</f>
      </c>
      <c r="AT55" s="76">
        <f>IF((Equipes!$AL$42)="EXCELLENCE",Equipes!AO50,"")</f>
      </c>
      <c r="AU55" s="76">
        <f>IF((Equipes!$AL$42)="EXCELLENCE",Equipes!AP50,"")</f>
      </c>
      <c r="AV55" s="76">
        <f>IF((Equipes!$AL$42)="EXCELLENCE",Equipes!AQ50,"")</f>
      </c>
      <c r="AW55" s="309">
        <f t="shared" si="16"/>
        <v>0</v>
      </c>
      <c r="AX55" s="192">
        <f>IF((Equipes!$AL$42)="EXCELLENCE",COUNTA(Equipes!$AK$44:$AK$49),"")</f>
      </c>
    </row>
    <row r="56" spans="2:50" ht="16.5">
      <c r="B56" s="213">
        <v>53</v>
      </c>
      <c r="C56" s="162">
        <f>IF((Equipes!$AL$55)="DEBUTANTES",Equipes!AL54,"")</f>
      </c>
      <c r="D56" s="59">
        <f>IF((Equipes!$AL$55)="DEBUTANTES",Equipes!AP55,"")</f>
      </c>
      <c r="E56" s="76">
        <f>IF((Equipes!$AL$55)="DEBUTANTES",Equipes!AN63,"")</f>
      </c>
      <c r="F56" s="76">
        <f>IF((Equipes!$AL$55)="DEBUTANTES",Equipes!AO63,"")</f>
      </c>
      <c r="G56" s="76">
        <f>IF((Equipes!$AL$55)="DEBUTANTES",Equipes!AP63,"")</f>
      </c>
      <c r="H56" s="76">
        <f>IF((Equipes!$AL$55)="DEBUTANTES",Equipes!AQ63,"")</f>
      </c>
      <c r="I56" s="309">
        <f>SUM(E56:H56)</f>
        <v>0</v>
      </c>
      <c r="J56" s="192">
        <f>IF((Equipes!$AL$55)="DEBUTANTES",COUNTA(Equipes!$AK$57:$AK$62),"")</f>
      </c>
      <c r="L56" s="213">
        <v>53</v>
      </c>
      <c r="M56" s="160">
        <f>IF((Equipes!$AL$55)="PROMO-HONNEUR",Equipes!AL54,"")</f>
      </c>
      <c r="N56" s="59">
        <f>IF((Equipes!$AL$55)="PROMO-HONNEUR",Equipes!AP55,"")</f>
      </c>
      <c r="O56" s="76">
        <f>IF((Equipes!$AL$55)="PROMO-HONNEUR",Equipes!AN63,"")</f>
      </c>
      <c r="P56" s="76">
        <f>IF((Equipes!$AL$55)="PROMO-HONNEUR",Equipes!AO63,"")</f>
      </c>
      <c r="Q56" s="76">
        <f>IF((Equipes!$AL$55)="PROMO-HONNEUR",Equipes!AP63,"")</f>
      </c>
      <c r="R56" s="76">
        <f>IF((Equipes!$AL$55)="PROMO-HONNEUR",Equipes!AQ63,"")</f>
      </c>
      <c r="S56" s="309">
        <f t="shared" si="13"/>
        <v>0</v>
      </c>
      <c r="T56" s="192">
        <f>IF((Equipes!$AL$55)="PROMO-HONNEUR",COUNTA(Equipes!$AK$57:$AK$62),"")</f>
      </c>
      <c r="V56" s="213">
        <v>53</v>
      </c>
      <c r="W56" s="122">
        <f>IF((Equipes!$AL$55)="HONNEUR",Equipes!AL54,"")</f>
      </c>
      <c r="X56" s="168">
        <f>IF((Equipes!$AL$55)="HONNEUR",Equipes!AP55,"")</f>
      </c>
      <c r="Y56" s="168">
        <f>IF((Equipes!$AL$55)="HONNEUR",Equipes!AN63,"")</f>
      </c>
      <c r="Z56" s="168">
        <f>IF((Equipes!$AL$55)="HONNEUR",Equipes!AO63,"")</f>
      </c>
      <c r="AA56" s="168">
        <f>IF((Equipes!$AL$55)="HONNEUR",Equipes!AP63,"")</f>
      </c>
      <c r="AB56" s="168">
        <f>IF((Equipes!$AL$55)="HONNEUR",Equipes!AQ63,"")</f>
      </c>
      <c r="AC56" s="309">
        <f t="shared" si="14"/>
        <v>0</v>
      </c>
      <c r="AD56" s="192">
        <f>IF((Equipes!$AL$55)="HONNEUR",COUNTA(Equipes!$AK$57:$AK$62),"")</f>
      </c>
      <c r="AE56" s="194"/>
      <c r="AF56" s="213">
        <v>53</v>
      </c>
      <c r="AG56" s="161">
        <f>IF((Equipes!$AL$55)="PROMO-EXCEL.",Equipes!AL54,"")</f>
      </c>
      <c r="AH56" s="59">
        <f>IF((Equipes!$AL$55)="PROMO-EXCEL.",Equipes!AP55,"")</f>
      </c>
      <c r="AI56" s="76">
        <f>IF((Equipes!$AL$55)="PROMO-EXCEL.",Equipes!AN63,"")</f>
      </c>
      <c r="AJ56" s="76">
        <f>IF((Equipes!$AL$55)="PROMO-EXCEL.",Equipes!AO63,"")</f>
      </c>
      <c r="AK56" s="76">
        <f>IF((Equipes!$AL$55)="PROMO-EXCEL.",Equipes!AP63,"")</f>
      </c>
      <c r="AL56" s="76">
        <f>IF((Equipes!$AL$55)="PROMO-EXCEL.",Equipes!AQ63,"")</f>
      </c>
      <c r="AM56" s="309">
        <f t="shared" si="15"/>
        <v>0</v>
      </c>
      <c r="AN56" s="192">
        <f>IF((Equipes!$AL$55)="PROMO-EXCEL.",COUNTA(Equipes!$AK$57:$AK$62),"")</f>
      </c>
      <c r="AP56" s="213">
        <v>53</v>
      </c>
      <c r="AQ56" s="161">
        <f>IF((Equipes!$AL$55)="EXCELLENCE",Equipes!AL54,"")</f>
      </c>
      <c r="AR56" s="59">
        <f>IF((Equipes!$AL$55)="EXCELLENCE",Equipes!AP55,"")</f>
      </c>
      <c r="AS56" s="76">
        <f>IF((Equipes!$AL$55)="EXCELLENCE",Equipes!AN63,"")</f>
      </c>
      <c r="AT56" s="76">
        <f>IF((Equipes!$AL$55)="EXCELLENCE",Equipes!AO63,"")</f>
      </c>
      <c r="AU56" s="76">
        <f>IF((Equipes!$AL$55)="EXCELLENCE",Equipes!AP63,"")</f>
      </c>
      <c r="AV56" s="76">
        <f>IF((Equipes!$AL$55)="EXCELLENCE",Equipes!AQ63,"")</f>
      </c>
      <c r="AW56" s="309">
        <f aca="true" t="shared" si="17" ref="AW56:AW69">SUM(AS56:AV56)</f>
        <v>0</v>
      </c>
      <c r="AX56" s="192">
        <f>IF((Equipes!$AL$55)="EXCELLENCE",COUNTA(Equipes!$AK$57:$AK$62),"")</f>
      </c>
    </row>
    <row r="57" spans="2:50" ht="16.5">
      <c r="B57" s="443"/>
      <c r="C57" s="122">
        <f>IF((Equipes!$AL$68)="DEBUTANTES",Equipes!AL67,"")</f>
      </c>
      <c r="D57" s="168">
        <f>IF((Equipes!$AL$68)="DEBUTANTES",Equipes!T68,"")</f>
      </c>
      <c r="E57" s="168">
        <f>IF((Equipes!$AL$68)="DEBUTANTES",Equipes!AN76,"")</f>
      </c>
      <c r="F57" s="168">
        <f>IF((Equipes!$AL$68)="DEBUTANTES",Equipes!AO76,"")</f>
      </c>
      <c r="G57" s="168">
        <f>IF((Equipes!$AL$68)="DEBUTANTES",Equipes!AP76,"")</f>
      </c>
      <c r="H57" s="168">
        <f>IF((Equipes!$AL$68)="DEBUTANTES",Equipes!AQ76,"")</f>
      </c>
      <c r="I57" s="309">
        <f aca="true" t="shared" si="18" ref="I57:I69">SUM(E57:H57)</f>
        <v>0</v>
      </c>
      <c r="J57" s="192">
        <f>IF((Equipes!$AL$68)="DEBUTANTES",COUNTA(Equipes!$AK$70:$AK$75),"")</f>
      </c>
      <c r="L57" s="213">
        <v>54</v>
      </c>
      <c r="M57" s="160">
        <f>IF((Equipes!$AL$68)="PROMO-HONNEUR",Equipes!AL67,"")</f>
      </c>
      <c r="N57" s="59">
        <f>IF((Equipes!$AL$68)="PROMO-HONNEUR",Equipes!AP68,"")</f>
      </c>
      <c r="O57" s="76">
        <f>IF((Equipes!$AL$68)="PROMO-HONNEUR",Equipes!AN76,"")</f>
      </c>
      <c r="P57" s="76">
        <f>IF((Equipes!$AL$68)="PROMO-HONNEUR",Equipes!AO76,"")</f>
      </c>
      <c r="Q57" s="76">
        <f>IF((Equipes!$AL$68)="PROMO-HONNEUR",Equipes!AP76,"")</f>
      </c>
      <c r="R57" s="76">
        <f>IF((Equipes!$AL$68)="PROMO-HONNEUR",Equipes!AQ76,"")</f>
      </c>
      <c r="S57" s="309">
        <f t="shared" si="13"/>
        <v>0</v>
      </c>
      <c r="T57" s="192">
        <f>IF((Equipes!$AL$68)="PROMO-HONNEUR",COUNTA(Equipes!$AK$70:$AK$75),"")</f>
      </c>
      <c r="V57" s="213">
        <v>54</v>
      </c>
      <c r="W57" s="122">
        <f>IF((Equipes!$AL$68)="HONNEUR",Equipes!AL67,"")</f>
      </c>
      <c r="X57" s="168">
        <f>IF((Equipes!$AL$68)="HONNEUR",Equipes!AP68,"")</f>
      </c>
      <c r="Y57" s="168">
        <f>IF((Equipes!$AL$68)="HONNEUR",Equipes!AN76,"")</f>
      </c>
      <c r="Z57" s="168">
        <f>IF((Equipes!$AL$68)="HONNEUR",Equipes!AO76,"")</f>
      </c>
      <c r="AA57" s="168">
        <f>IF((Equipes!$AL$68)="HONNEUR",Equipes!AP76,"")</f>
      </c>
      <c r="AB57" s="168">
        <f>IF((Equipes!$AL$68)="HONNEUR",Equipes!AQ76,"")</f>
      </c>
      <c r="AC57" s="309">
        <f aca="true" t="shared" si="19" ref="AC57:AC69">SUM(Y57:AB57)</f>
        <v>0</v>
      </c>
      <c r="AD57" s="192">
        <f>IF((Equipes!$AL$68)="HONNEUR",COUNTA(Equipes!$AK$70:$AK$75),"")</f>
      </c>
      <c r="AE57" s="194"/>
      <c r="AF57" s="213">
        <v>54</v>
      </c>
      <c r="AG57" s="161">
        <f>IF((Equipes!$AL$68)="PROMO-EXCEL.",Equipes!AL67,"")</f>
      </c>
      <c r="AH57" s="59">
        <f>IF((Equipes!$AL$68)="PROMO-EXCEL.",Equipes!AP68,"")</f>
      </c>
      <c r="AI57" s="76">
        <f>IF((Equipes!$AL$68)="PROMO-EXCEL.",Equipes!AN76,"")</f>
      </c>
      <c r="AJ57" s="76">
        <f>IF((Equipes!$AL$68)="PROMO-EXCEL.",Equipes!AO76,"")</f>
      </c>
      <c r="AK57" s="76">
        <f>IF((Equipes!$AL$68)="PROMO-EXCEL.",Equipes!AP76,"")</f>
      </c>
      <c r="AL57" s="76">
        <f>IF((Equipes!$AL$68)="PROMO-EXCEL.",Equipes!AQ76,"")</f>
      </c>
      <c r="AM57" s="309">
        <f t="shared" si="15"/>
        <v>0</v>
      </c>
      <c r="AN57" s="192">
        <f>IF((Equipes!$AL$68)="PROMO-EXCEL.",COUNTA(Equipes!$AK$70:$AK$75),"")</f>
      </c>
      <c r="AP57" s="213">
        <v>54</v>
      </c>
      <c r="AQ57" s="161">
        <f>IF((Equipes!$AL$68)="EXCELLENCE",Equipes!AL67,"")</f>
      </c>
      <c r="AR57" s="59">
        <f>IF((Equipes!$AL$68)="EXCELLENCE",Equipes!AP68,"")</f>
      </c>
      <c r="AS57" s="76">
        <f>IF((Equipes!$AL$68)="EXCELLENCE",Equipes!AN76,"")</f>
      </c>
      <c r="AT57" s="76">
        <f>IF((Equipes!$AL$68)="EXCELLENCE",Equipes!AO76,"")</f>
      </c>
      <c r="AU57" s="76">
        <f>IF((Equipes!$AL$68)="EXCELLENCE",Equipes!AP76,"")</f>
      </c>
      <c r="AV57" s="76">
        <f>IF((Equipes!$AL$68)="EXCELLENCE",Equipes!AQ76,"")</f>
      </c>
      <c r="AW57" s="309">
        <f t="shared" si="17"/>
        <v>0</v>
      </c>
      <c r="AX57" s="192">
        <f>IF((Equipes!$AL$68)="EXCELLENCE",COUNTA(Equipes!$AK$70:$AK$75),"")</f>
      </c>
    </row>
    <row r="58" spans="2:50" ht="16.5">
      <c r="B58" s="443"/>
      <c r="C58" s="122">
        <f>IF((Equipes!$AL$81)="DEBUTANTES",Equipes!AL80,"")</f>
      </c>
      <c r="D58" s="168">
        <f>IF((Equipes!$AL$81)="DEBUTANTES",Equipes!T81,"")</f>
      </c>
      <c r="E58" s="168">
        <f>IF((Equipes!$AL$81)="DEBUTANTES",Equipes!AN89,"")</f>
      </c>
      <c r="F58" s="168">
        <f>IF((Equipes!$AL$81)="DEBUTANTES",Equipes!AO89,"")</f>
      </c>
      <c r="G58" s="168">
        <f>IF((Equipes!$AL$81)="DEBUTANTES",Equipes!AP89,"")</f>
      </c>
      <c r="H58" s="168">
        <f>IF((Equipes!$AL$81)="DEBUTANTES",Equipes!AQ89,"")</f>
      </c>
      <c r="I58" s="309">
        <f t="shared" si="18"/>
        <v>0</v>
      </c>
      <c r="J58" s="192">
        <f>IF((Equipes!$AL$81)="DEBUTANTES",COUNTA(Equipes!$AK$83:$AK$88),"")</f>
      </c>
      <c r="L58" s="213">
        <v>55</v>
      </c>
      <c r="M58" s="160">
        <f>IF((Equipes!$AL$81)="PROMO-HONNEUR",Equipes!AL80,"")</f>
      </c>
      <c r="N58" s="59">
        <f>IF((Equipes!$AL$81)="PROMO-HONNEUR",Equipes!AP81,"")</f>
      </c>
      <c r="O58" s="76">
        <f>IF((Equipes!$AL$81)="PROMO-HONNEUR",Equipes!AN89,"")</f>
      </c>
      <c r="P58" s="76">
        <f>IF((Equipes!$AL$81)="PROMO-HONNEUR",Equipes!AO89,"")</f>
      </c>
      <c r="Q58" s="76">
        <f>IF((Equipes!$AL$81)="PROMO-HONNEUR",Equipes!AP89,"")</f>
      </c>
      <c r="R58" s="76">
        <f>IF((Equipes!$AL$81)="PROMO-HONNEUR",Equipes!AQ89,"")</f>
      </c>
      <c r="S58" s="309">
        <f t="shared" si="13"/>
        <v>0</v>
      </c>
      <c r="T58" s="192">
        <f>IF((Equipes!$AL$81)="PROMO-HONNEUR",COUNTA(Equipes!$AK$83:$AK$88),"")</f>
      </c>
      <c r="V58" s="213">
        <v>55</v>
      </c>
      <c r="W58" s="122">
        <f>IF((Equipes!$AL$81)="HONNEUR",Equipes!AL80,"")</f>
      </c>
      <c r="X58" s="168">
        <f>IF((Equipes!$AL$81)="HONNEUR",Equipes!AP81,"")</f>
      </c>
      <c r="Y58" s="168">
        <f>IF((Equipes!$AL$81)="HONNEUR",Equipes!AN89,"")</f>
      </c>
      <c r="Z58" s="168">
        <f>IF((Equipes!$AL$81)="HONNEUR",Equipes!AO89,"")</f>
      </c>
      <c r="AA58" s="168">
        <f>IF((Equipes!$AL$81)="HONNEUR",Equipes!AP89,"")</f>
      </c>
      <c r="AB58" s="168">
        <f>IF((Equipes!$AL$81)="HONNEUR",Equipes!AQ89,"")</f>
      </c>
      <c r="AC58" s="309">
        <f t="shared" si="19"/>
        <v>0</v>
      </c>
      <c r="AD58" s="192">
        <f>IF((Equipes!$AL$81)="HONNEUR",COUNTA(Equipes!$AK$83:$AK$88),"")</f>
      </c>
      <c r="AE58" s="194"/>
      <c r="AF58" s="213">
        <v>55</v>
      </c>
      <c r="AG58" s="161">
        <f>IF((Equipes!$AL$81)="PROMO-EXCEL.",Equipes!AL80,"")</f>
      </c>
      <c r="AH58" s="59">
        <f>IF((Equipes!$AL$81)="PROMO-EXCEL.",Equipes!AP81,"")</f>
      </c>
      <c r="AI58" s="76">
        <f>IF((Equipes!$AL$81)="PROMO-EXCEL.",Equipes!AN89,"")</f>
      </c>
      <c r="AJ58" s="76">
        <f>IF((Equipes!$AL$81)="PROMO-EXCEL.",Equipes!AO89,"")</f>
      </c>
      <c r="AK58" s="76">
        <f>IF((Equipes!$AL$81)="PROMO-EXCEL.",Equipes!AP89,"")</f>
      </c>
      <c r="AL58" s="76">
        <f>IF((Equipes!$AL$81)="PROMO-EXCEL.",Equipes!AQ89,"")</f>
      </c>
      <c r="AM58" s="309">
        <f t="shared" si="15"/>
        <v>0</v>
      </c>
      <c r="AN58" s="192">
        <f>IF((Equipes!$AL$81)="PROMO-EXCEL.",COUNTA(Equipes!$AK$83:$AK$88),"")</f>
      </c>
      <c r="AP58" s="213">
        <v>55</v>
      </c>
      <c r="AQ58" s="161">
        <f>IF((Equipes!$AL$81)="EXCELLENCE",Equipes!AL80,"")</f>
      </c>
      <c r="AR58" s="59">
        <f>IF((Equipes!$AL$81)="EXCELLENCE",Equipes!AP81,"")</f>
      </c>
      <c r="AS58" s="76">
        <f>IF((Equipes!$AL$81)="EXCELLENCE",Equipes!AN89,"")</f>
      </c>
      <c r="AT58" s="76">
        <f>IF((Equipes!$AL$81)="EXCELLENCE",Equipes!AO89,"")</f>
      </c>
      <c r="AU58" s="76">
        <f>IF((Equipes!$AL$81)="EXCELLENCE",Equipes!AP89,"")</f>
      </c>
      <c r="AV58" s="76">
        <f>IF((Equipes!$AL$81)="EXCELLENCE",Equipes!AQ89,"")</f>
      </c>
      <c r="AW58" s="309">
        <f t="shared" si="17"/>
        <v>0</v>
      </c>
      <c r="AX58" s="192">
        <f>IF((Equipes!$AL$81)="EXCELLENCE",COUNTA(Equipes!$AK$83:$AK$88),"")</f>
      </c>
    </row>
    <row r="59" spans="2:50" ht="16.5">
      <c r="B59" s="443"/>
      <c r="C59" s="122">
        <f>IF((Equipes!$AL$96)="DEBUTANTES",Equipes!AL95,"")</f>
      </c>
      <c r="D59" s="168">
        <f>IF((Equipes!$AL$96)="DEBUTANTES",Equipes!T96,"")</f>
      </c>
      <c r="E59" s="168">
        <f>IF((Equipes!$AL$96)="DEBUTANTES",Equipes!AN104,"")</f>
      </c>
      <c r="F59" s="168">
        <f>IF((Equipes!$AL$96)="DEBUTANTES",Equipes!AO104,"")</f>
      </c>
      <c r="G59" s="168">
        <f>IF((Equipes!$AL$96)="DEBUTANTES",Equipes!AP104,"")</f>
      </c>
      <c r="H59" s="168">
        <f>IF((Equipes!$AL$96)="DEBUTANTES",Equipes!AQ104,"")</f>
      </c>
      <c r="I59" s="309">
        <f t="shared" si="18"/>
        <v>0</v>
      </c>
      <c r="J59" s="192">
        <f>IF((Equipes!$AL$96)="DEBUTANTES",COUNTA(Equipes!$AK$98:$AK$103),"")</f>
      </c>
      <c r="L59" s="213">
        <v>56</v>
      </c>
      <c r="M59" s="160">
        <f>IF((Equipes!$AL$96)="PROMO-HONNEUR",Equipes!AL95,"")</f>
      </c>
      <c r="N59" s="59">
        <f>IF((Equipes!$AL$96)="PROMO-HONNEUR",Equipes!AP96,"")</f>
      </c>
      <c r="O59" s="77">
        <f>IF((Equipes!$AL$96)="PROMO-HONNEUR",Equipes!AN104,"")</f>
      </c>
      <c r="P59" s="77">
        <f>IF((Equipes!$AL$96)="PROMO-HONNEUR",Equipes!AO104,"")</f>
      </c>
      <c r="Q59" s="77">
        <f>IF((Equipes!$AL$96)="PROMO-HONNEUR",Equipes!AP104,"")</f>
      </c>
      <c r="R59" s="77">
        <f>IF((Equipes!$AL$96)="PROMO-HONNEUR",Equipes!AQ104,"")</f>
      </c>
      <c r="S59" s="309">
        <f t="shared" si="13"/>
        <v>0</v>
      </c>
      <c r="T59" s="192">
        <f>IF((Equipes!$AL$96)="PROMO-HONNEUR",COUNTA(Equipes!$AK$98:$AK$103),"")</f>
      </c>
      <c r="V59" s="213">
        <v>56</v>
      </c>
      <c r="W59" s="122">
        <f>IF((Equipes!$AL$96)="HONNEUR",Equipes!AL95,"")</f>
      </c>
      <c r="X59" s="168">
        <f>IF((Equipes!$AL$96)="HONNEUR",Equipes!AP96,"")</f>
      </c>
      <c r="Y59" s="168">
        <f>IF((Equipes!$AL$96)="HONNEUR",Equipes!AN104,"")</f>
      </c>
      <c r="Z59" s="168">
        <f>IF((Equipes!$AL$96)="HONNEUR",Equipes!AO104,"")</f>
      </c>
      <c r="AA59" s="168">
        <f>IF((Equipes!$AL$96)="HONNEUR",Equipes!AP104,"")</f>
      </c>
      <c r="AB59" s="168">
        <f>IF((Equipes!$AL$96)="HONNEUR",Equipes!AQ104,"")</f>
      </c>
      <c r="AC59" s="309">
        <f t="shared" si="19"/>
        <v>0</v>
      </c>
      <c r="AD59" s="192">
        <f>IF((Equipes!$AL$96)="HONNEUR",COUNTA(Equipes!$AK$98:$AK$103),"")</f>
      </c>
      <c r="AE59" s="194"/>
      <c r="AF59" s="213">
        <v>56</v>
      </c>
      <c r="AG59" s="161">
        <f>IF((Equipes!$AL$96)="PROMO-EXCEL.",Equipes!AL95,"")</f>
      </c>
      <c r="AH59" s="59">
        <f>IF((Equipes!$AL$96)="PROMO-EXCEL.",Equipes!AP96,"")</f>
      </c>
      <c r="AI59" s="76">
        <f>IF((Equipes!$AL$96)="PROMO-EXCEL.",Equipes!AN104,"")</f>
      </c>
      <c r="AJ59" s="76">
        <f>IF((Equipes!$AL$96)="PROMO-EXCEL.",Equipes!AO104,"")</f>
      </c>
      <c r="AK59" s="76">
        <f>IF((Equipes!$AL$96)="PROMO-EXCEL.",Equipes!AP104,"")</f>
      </c>
      <c r="AL59" s="76">
        <f>IF((Equipes!$AL$96)="PROMO-EXCEL.",Equipes!AQ104,"")</f>
      </c>
      <c r="AM59" s="309">
        <f t="shared" si="15"/>
        <v>0</v>
      </c>
      <c r="AN59" s="192">
        <f>IF((Equipes!$AL$96)="PROMO-EXCEL.",COUNTA(Equipes!$AK$98:$AK$103),"")</f>
      </c>
      <c r="AP59" s="213">
        <v>56</v>
      </c>
      <c r="AQ59" s="161">
        <f>IF((Equipes!$AL$96)="EXCELLENCE",Equipes!AL95,"")</f>
      </c>
      <c r="AR59" s="59">
        <f>IF((Equipes!$AL$96)="EXCELLENCE",Equipes!AP96,"")</f>
      </c>
      <c r="AS59" s="76">
        <f>IF((Equipes!$AL$96)="EXCELLENCE",Equipes!AN104,"")</f>
      </c>
      <c r="AT59" s="76">
        <f>IF((Equipes!$AL$96)="EXCELLENCE",Equipes!AO104,"")</f>
      </c>
      <c r="AU59" s="76">
        <f>IF((Equipes!$AL$96)="EXCELLENCE",Equipes!AP104,"")</f>
      </c>
      <c r="AV59" s="76">
        <f>IF((Equipes!$AL$96)="EXCELLENCE",Equipes!AQ104,"")</f>
      </c>
      <c r="AW59" s="309">
        <f t="shared" si="17"/>
        <v>0</v>
      </c>
      <c r="AX59" s="192">
        <f>IF((Equipes!$AL$96)="EXCELLENCE",COUNTA(Equipes!$AK$98:$AK$103),"")</f>
      </c>
    </row>
    <row r="60" spans="2:50" ht="16.5">
      <c r="B60" s="443"/>
      <c r="C60" s="122">
        <f>IF((Equipes!$AL$109)="DEBUTANTES",Equipes!AL108,"")</f>
      </c>
      <c r="D60" s="168">
        <f>IF((Equipes!$AL$109)="DEBUTANTES",Equipes!T109,"")</f>
      </c>
      <c r="E60" s="168">
        <f>IF((Equipes!$AL$109)="DEBUTANTES",Equipes!AN117,"")</f>
      </c>
      <c r="F60" s="168">
        <f>IF((Equipes!$AL$109)="DEBUTANTES",Equipes!AN117,"")</f>
      </c>
      <c r="G60" s="168">
        <f>IF((Equipes!$AL$109)="DEBUTANTES",Equipes!AN117,"")</f>
      </c>
      <c r="H60" s="168">
        <f>IF((Equipes!$AL$109)="DEBUTANTES",Equipes!AN117,"")</f>
      </c>
      <c r="I60" s="309">
        <f t="shared" si="18"/>
        <v>0</v>
      </c>
      <c r="J60" s="192">
        <f>IF((Equipes!$AL$109)="DEBUTANTES",COUNTA(Equipes!$AK$111:$AK$116),"")</f>
      </c>
      <c r="L60" s="213">
        <v>57</v>
      </c>
      <c r="M60" s="160">
        <f>IF((Equipes!$AL$109)="PROMO-HONNEUR",Equipes!AL108,"")</f>
      </c>
      <c r="N60" s="59">
        <f>IF((Equipes!$AL$109)="PROMO-HONNEUR",Equipes!AP109,"")</f>
      </c>
      <c r="O60" s="76">
        <f>IF((Equipes!$AL$109)="PROMO-HONNEUR",Equipes!AN117,"")</f>
      </c>
      <c r="P60" s="76">
        <f>IF((Equipes!$AL$109)="PROMO-HONNEUR",Equipes!AO117,"")</f>
      </c>
      <c r="Q60" s="76">
        <f>IF((Equipes!$AL$109)="PROMO-HONNEUR",Equipes!AP117,"")</f>
      </c>
      <c r="R60" s="76">
        <f>IF((Equipes!$AL$109)="PROMO-HONNEUR",Equipes!AQ117,"")</f>
      </c>
      <c r="S60" s="309">
        <f t="shared" si="13"/>
        <v>0</v>
      </c>
      <c r="T60" s="192">
        <f>IF((Equipes!$AL$109)="PROMO-HONNEUR",COUNTA(Equipes!$AK$111:$AK$116),"")</f>
      </c>
      <c r="V60" s="213">
        <v>57</v>
      </c>
      <c r="W60" s="122">
        <f>IF((Equipes!$AL$109)="HONNEUR",Equipes!AL108,"")</f>
      </c>
      <c r="X60" s="168">
        <f>IF((Equipes!$AL$109)="HONNEUR",Equipes!AP109,"")</f>
      </c>
      <c r="Y60" s="168">
        <f>IF((Equipes!$AL$109)="HONNEUR",Equipes!AN117,"")</f>
      </c>
      <c r="Z60" s="168">
        <f>IF((Equipes!$AL$109)="HONNEUR",Equipes!AO117,"")</f>
      </c>
      <c r="AA60" s="168">
        <f>IF((Equipes!$AL$109)="HONNEUR",Equipes!AP117,"")</f>
      </c>
      <c r="AB60" s="168">
        <f>IF((Equipes!$AL$109)="HONNEUR",Equipes!AQ117,"")</f>
      </c>
      <c r="AC60" s="309">
        <f t="shared" si="19"/>
        <v>0</v>
      </c>
      <c r="AD60" s="192">
        <f>IF((Equipes!$AL$109)="HONNEUR",COUNTA(Equipes!$AK$111:$AK$116),"")</f>
      </c>
      <c r="AE60" s="194"/>
      <c r="AF60" s="213">
        <v>57</v>
      </c>
      <c r="AG60" s="161">
        <f>IF((Equipes!$AL$109)="PROMO-EXCEL.",Equipes!AL108,"")</f>
      </c>
      <c r="AH60" s="59">
        <f>IF((Equipes!$AL$109)="PROMO-EXCEL.",Equipes!AP109,"")</f>
      </c>
      <c r="AI60" s="76">
        <f>IF((Equipes!$AL$109)="PROMO-EXCEL.",Equipes!AN117,"")</f>
      </c>
      <c r="AJ60" s="76">
        <f>IF((Equipes!$AL$109)="PROMO-EXCEL.",Equipes!AO117,"")</f>
      </c>
      <c r="AK60" s="76">
        <f>IF((Equipes!$AL$109)="PROMO-EXCEL.",Equipes!AP117,"")</f>
      </c>
      <c r="AL60" s="76">
        <f>IF((Equipes!$AL$109)="PROMO-EXCEL.",Equipes!AQ117,"")</f>
      </c>
      <c r="AM60" s="309">
        <f t="shared" si="15"/>
        <v>0</v>
      </c>
      <c r="AN60" s="192">
        <f>IF((Equipes!$AL$109)="PROMO-EXCEL.",COUNTA(Equipes!$AK$111:$AK$116),"")</f>
      </c>
      <c r="AP60" s="213">
        <v>57</v>
      </c>
      <c r="AQ60" s="161">
        <f>IF((Equipes!$AL$109)="EXCELLENCE",Equipes!AL108,"")</f>
      </c>
      <c r="AR60" s="59">
        <f>IF((Equipes!$AL$109)="EXCELLENCE",Equipes!AP109,"")</f>
      </c>
      <c r="AS60" s="76">
        <f>IF((Equipes!$AL$109)="EXCELLENCE",Equipes!AN117,"")</f>
      </c>
      <c r="AT60" s="76">
        <f>IF((Equipes!$AL$109)="EXCELLENCE",Equipes!AO117,"")</f>
      </c>
      <c r="AU60" s="76">
        <f>IF((Equipes!$AL$109)="EXCELLENCE",Equipes!AP117,"")</f>
      </c>
      <c r="AV60" s="76">
        <f>IF((Equipes!$AL$109)="EXCELLENCE",Equipes!AQ117,"")</f>
      </c>
      <c r="AW60" s="309">
        <f t="shared" si="17"/>
        <v>0</v>
      </c>
      <c r="AX60" s="192">
        <f>IF((Equipes!$AL$109)="EXCELLENCE",COUNTA(Equipes!$AK$111:$AK$116),"")</f>
      </c>
    </row>
    <row r="61" spans="2:50" ht="16.5">
      <c r="B61" s="443"/>
      <c r="C61" s="122">
        <f>IF((Equipes!$AL$122)="DEBUTANTES",Equipes!O121,"")</f>
      </c>
      <c r="D61" s="168">
        <f>IF((Equipes!$AL$122)="DEBUTANTES",Equipes!T122,"")</f>
      </c>
      <c r="E61" s="168">
        <f>IF((Equipes!$AL$122)="DEBUTANTES",Equipes!AN130,"")</f>
      </c>
      <c r="F61" s="168">
        <f>IF((Equipes!$AL$122)="DEBUTANTES",Equipes!AO130,"")</f>
      </c>
      <c r="G61" s="168">
        <f>IF((Equipes!$AL$122)="DEBUTANTES",Equipes!AP130,"")</f>
      </c>
      <c r="H61" s="168">
        <f>IF((Equipes!$AL$122)="DEBUTANTES",Equipes!AQ130,"")</f>
      </c>
      <c r="I61" s="309">
        <f t="shared" si="18"/>
        <v>0</v>
      </c>
      <c r="J61" s="192">
        <f>IF((Equipes!$AL$122)="DEBUTANTES",COUNTA(Equipes!$AK$124:$AK$129),"")</f>
      </c>
      <c r="L61" s="213">
        <v>58</v>
      </c>
      <c r="M61" s="161">
        <f>IF((Equipes!$AL$122)="PROMO-HONNEUR",Equipes!AL121,"")</f>
      </c>
      <c r="N61" s="59">
        <f>IF((Equipes!$AL$122)="PROMO-HONNEUR",Equipes!AP122,"")</f>
      </c>
      <c r="O61" s="76">
        <f>IF((Equipes!$AL$122)="PROMO-HONNEUR",Equipes!AN130,"")</f>
      </c>
      <c r="P61" s="76">
        <f>IF((Equipes!$AL$122)="PROMO-HONNEUR",Equipes!AO130,"")</f>
      </c>
      <c r="Q61" s="76">
        <f>IF((Equipes!$AL$122)="PROMO-HONNEUR",Equipes!AP130,"")</f>
      </c>
      <c r="R61" s="76">
        <f>IF((Equipes!$AL$122)="PROMO-HONNEUR",Equipes!AQ130,"")</f>
      </c>
      <c r="S61" s="309">
        <f t="shared" si="13"/>
        <v>0</v>
      </c>
      <c r="T61" s="192">
        <f>IF((Equipes!$AL$122)="PROMO-HONNEUR",COUNTA(Equipes!$AK$124:$AK$129),"")</f>
      </c>
      <c r="V61" s="213">
        <v>58</v>
      </c>
      <c r="W61" s="122">
        <f>IF((Equipes!$AL$122)="HONNEUR",Equipes!AL121,"")</f>
      </c>
      <c r="X61" s="168">
        <f>IF((Equipes!$AL$122)="HONNEUR",Equipes!AP122,"")</f>
      </c>
      <c r="Y61" s="168">
        <f>IF((Equipes!$AL$122)="HONNEUR",Equipes!AN130,"")</f>
      </c>
      <c r="Z61" s="168">
        <f>IF((Equipes!$AL$122)="HONNEUR",Equipes!AO130,"")</f>
      </c>
      <c r="AA61" s="168">
        <f>IF((Equipes!$AL$122)="HONNEUR",Equipes!AP130,"")</f>
      </c>
      <c r="AB61" s="168">
        <f>IF((Equipes!$AL$122)="HONNEUR",Equipes!AQ130,"")</f>
      </c>
      <c r="AC61" s="309">
        <f t="shared" si="19"/>
        <v>0</v>
      </c>
      <c r="AD61" s="192">
        <f>IF((Equipes!$AL$122)="HONNEUR",COUNTA(Equipes!$AK$124:$AK$129),"")</f>
      </c>
      <c r="AE61" s="194"/>
      <c r="AF61" s="213">
        <v>58</v>
      </c>
      <c r="AG61" s="161">
        <f>IF((Equipes!$AL$122)="PROMO-EXCEL.",Equipes!AL121,"")</f>
      </c>
      <c r="AH61" s="59">
        <f>IF((Equipes!$AL$122)="PROMO-EXCEL.",Equipes!AP122,"")</f>
      </c>
      <c r="AI61" s="76">
        <f>IF((Equipes!$AL$122)="PROMO-EXCEL.",Equipes!AN130,"")</f>
      </c>
      <c r="AJ61" s="76">
        <f>IF((Equipes!$AL$122)="PROMO-EXCEL.",Equipes!AO130,"")</f>
      </c>
      <c r="AK61" s="76">
        <f>IF((Equipes!$AL$122)="PROMO-EXCEL.",Equipes!AP130,"")</f>
      </c>
      <c r="AL61" s="76">
        <f>IF((Equipes!$AL$122)="PROMO-EXCEL.",Equipes!AQ130,"")</f>
      </c>
      <c r="AM61" s="309">
        <f t="shared" si="15"/>
        <v>0</v>
      </c>
      <c r="AN61" s="192">
        <f>IF((Equipes!$AL$122)="PROMO-EXCEL.",COUNTA(Equipes!$AK$124:$AK$129),"")</f>
      </c>
      <c r="AP61" s="213">
        <v>58</v>
      </c>
      <c r="AQ61" s="161">
        <f>IF((Equipes!$AL$122)="EXCELLENCE",Equipes!AL121,"")</f>
      </c>
      <c r="AR61" s="59">
        <f>IF((Equipes!$AL$122)="EXCELLENCE",Equipes!AP122,"")</f>
      </c>
      <c r="AS61" s="76">
        <f>IF((Equipes!$AL$122)="EXCELLENCE",Equipes!AN130,"")</f>
      </c>
      <c r="AT61" s="76">
        <f>IF((Equipes!$AL$122)="EXCELLENCE",Equipes!AO130,"")</f>
      </c>
      <c r="AU61" s="76">
        <f>IF((Equipes!$AL$122)="EXCELLENCE",Equipes!AP130,"")</f>
      </c>
      <c r="AV61" s="76">
        <f>IF((Equipes!$AL$122)="EXCELLENCE",Equipes!AQ130,"")</f>
      </c>
      <c r="AW61" s="309">
        <f t="shared" si="17"/>
        <v>0</v>
      </c>
      <c r="AX61" s="192">
        <f>IF((Equipes!$AL$122)="EXCELLENCE",COUNTA(Equipes!$AK$124:$AK$129),"")</f>
      </c>
    </row>
    <row r="62" spans="2:50" ht="16.5">
      <c r="B62" s="443"/>
      <c r="C62" s="122">
        <f>IF((Equipes!$AL$135)="DEBUTANTES",Equipes!AL134,"")</f>
      </c>
      <c r="D62" s="168">
        <f>IF((Equipes!$AL$135)="DEBUTANTES",Equipes!T135,"")</f>
      </c>
      <c r="E62" s="168">
        <f>IF((Equipes!$AL$135)="DEBUTANTES",Equipes!AN143,"")</f>
      </c>
      <c r="F62" s="168">
        <f>IF((Equipes!$AL$135)="DEBUTANTES",Equipes!AO143,"")</f>
      </c>
      <c r="G62" s="168">
        <f>IF((Equipes!$AL$135)="DEBUTANTES",Equipes!AP143,"")</f>
      </c>
      <c r="H62" s="168">
        <f>IF((Equipes!$AL$135)="DEBUTANTES",Equipes!AQ143,"")</f>
      </c>
      <c r="I62" s="309">
        <f t="shared" si="18"/>
        <v>0</v>
      </c>
      <c r="J62" s="192">
        <f>IF((Equipes!$AL$135)="DEBUTANTES",COUNTA(Equipes!$AK$137:$AK$142),"")</f>
      </c>
      <c r="L62" s="443"/>
      <c r="M62" s="446"/>
      <c r="N62" s="124"/>
      <c r="O62" s="445"/>
      <c r="P62" s="445"/>
      <c r="Q62" s="445"/>
      <c r="R62" s="445"/>
      <c r="S62" s="337"/>
      <c r="T62" s="192"/>
      <c r="V62" s="213">
        <v>59</v>
      </c>
      <c r="W62" s="122">
        <f>IF((Equipes!$AL$135)="HONNEUR",Equipes!AL134,"")</f>
      </c>
      <c r="X62" s="168">
        <f>IF((Equipes!$AL$135)="HONNEUR",Equipes!AP135,"")</f>
      </c>
      <c r="Y62" s="168">
        <f>IF((Equipes!$AL$135)="HONNEUR",Equipes!AN143,"")</f>
      </c>
      <c r="Z62" s="168">
        <f>IF((Equipes!$AL$135)="HONNEUR",Equipes!AO143,"")</f>
      </c>
      <c r="AA62" s="168">
        <f>IF((Equipes!$AL$135)="HONNEUR",Equipes!AP143,"")</f>
      </c>
      <c r="AB62" s="168">
        <f>IF((Equipes!$AL$135)="HONNEUR",Equipes!AQ143,"")</f>
      </c>
      <c r="AC62" s="309">
        <f t="shared" si="19"/>
        <v>0</v>
      </c>
      <c r="AD62" s="192">
        <f>IF((Equipes!$AL$135)="HONNEUR",COUNTA(Equipes!$AK$137:$AK$142),"")</f>
      </c>
      <c r="AE62" s="194"/>
      <c r="AF62" s="213">
        <v>59</v>
      </c>
      <c r="AG62" s="161">
        <f>IF((Equipes!$AL$135)="PROMO-EXCEL.",Equipes!AL134,"")</f>
      </c>
      <c r="AH62" s="59">
        <f>IF((Equipes!$AL$135)="PROMO-EXCEL.",Equipes!AP135,"")</f>
      </c>
      <c r="AI62" s="76">
        <f>IF((Equipes!$AL$135)="PROMO-EXCEL.",Equipes!AN143,"")</f>
      </c>
      <c r="AJ62" s="76">
        <f>IF((Equipes!$AL$135)="PROMO-EXCEL.",Equipes!AO143,"")</f>
      </c>
      <c r="AK62" s="76">
        <f>IF((Equipes!$AL$135)="PROMO-EXCEL.",Equipes!AP143,"")</f>
      </c>
      <c r="AL62" s="76">
        <f>IF((Equipes!$AL$135)="PROMO-EXCEL.",Equipes!AQ143,"")</f>
      </c>
      <c r="AM62" s="309">
        <f t="shared" si="15"/>
        <v>0</v>
      </c>
      <c r="AN62" s="192">
        <f>IF((Equipes!$AL$135)="PROMO-EXCEL.",COUNTA(Equipes!$AK$137:$AK$142),"")</f>
      </c>
      <c r="AP62" s="213">
        <v>59</v>
      </c>
      <c r="AQ62" s="161">
        <f>IF((Equipes!$AL$135)="EXCELLENCE",Equipes!AL134,"")</f>
      </c>
      <c r="AR62" s="59">
        <f>IF((Equipes!$AL$135)="EXCELLENCE",Equipes!AP135,"")</f>
      </c>
      <c r="AS62" s="76">
        <f>IF((Equipes!$AL$135)="EXCELLENCE",Equipes!AN143,"")</f>
      </c>
      <c r="AT62" s="76">
        <f>IF((Equipes!$AL$135)="EXCELLENCE",Equipes!AO143,"")</f>
      </c>
      <c r="AU62" s="76">
        <f>IF((Equipes!$AL$135)="EXCELLENCE",Equipes!AP143,"")</f>
      </c>
      <c r="AV62" s="76">
        <f>IF((Equipes!$AL$135)="EXCELLENCE",Equipes!AQ143,"")</f>
      </c>
      <c r="AW62" s="309">
        <f t="shared" si="17"/>
        <v>0</v>
      </c>
      <c r="AX62" s="192">
        <f>IF((Equipes!$AL$135)="EXCELLENCE",COUNTA(Equipes!$AK$137:$AK$142),"")</f>
      </c>
    </row>
    <row r="63" spans="2:50" ht="16.5">
      <c r="B63" s="443"/>
      <c r="C63" s="122">
        <f>IF((Equipes!$AL$148)="DEBUTANTES",Equipes!AL147,"")</f>
      </c>
      <c r="D63" s="168">
        <f>IF((Equipes!$AL$148)="DEBUTANTES",Equipes!T148,"")</f>
      </c>
      <c r="E63" s="168">
        <f>IF((Equipes!$AL$148)="DEBUTANTES",Equipes!AN156,"")</f>
      </c>
      <c r="F63" s="168">
        <f>IF((Equipes!$AL$148)="DEBUTANTES",Equipes!AO156,"")</f>
      </c>
      <c r="G63" s="168">
        <f>IF((Equipes!$AL$148)="DEBUTANTES",Equipes!AP156,"")</f>
      </c>
      <c r="H63" s="168">
        <f>IF((Equipes!$AL$148)="DEBUTANTES",Equipes!AQ156,"")</f>
      </c>
      <c r="I63" s="309">
        <f t="shared" si="18"/>
        <v>0</v>
      </c>
      <c r="J63" s="192">
        <f>IF((Equipes!$AL$148)="DEBUTANTES",COUNTA(Equipes!$AK$150:$AK$155),"")</f>
      </c>
      <c r="L63" s="443"/>
      <c r="M63" s="446"/>
      <c r="N63" s="124"/>
      <c r="O63" s="445"/>
      <c r="P63" s="445"/>
      <c r="Q63" s="445"/>
      <c r="R63" s="445"/>
      <c r="S63" s="337"/>
      <c r="T63" s="196"/>
      <c r="V63" s="213">
        <v>60</v>
      </c>
      <c r="W63" s="122">
        <f>IF((Equipes!$AL$148)="HONNEUR",Equipes!AL147,"")</f>
      </c>
      <c r="X63" s="168">
        <f>IF((Equipes!$AL$148)="HONNEUR",Equipes!AP148,"")</f>
      </c>
      <c r="Y63" s="168">
        <f>IF((Equipes!$AL$148)="HONNEUR",Equipes!AN156,"")</f>
      </c>
      <c r="Z63" s="168">
        <f>IF((Equipes!$AL$148)="HONNEUR",Equipes!AO156,"")</f>
      </c>
      <c r="AA63" s="168">
        <f>IF((Equipes!$AL$148)="HONNEUR",Equipes!AP156,"")</f>
      </c>
      <c r="AB63" s="168">
        <f>IF((Equipes!$AL$148)="HONNEUR",Equipes!AQ156,"")</f>
      </c>
      <c r="AC63" s="309">
        <f t="shared" si="19"/>
        <v>0</v>
      </c>
      <c r="AD63" s="192">
        <f>IF((Equipes!$AL$148)="HONNEUR",COUNTA(Equipes!$AK$150:$AK$155),"")</f>
      </c>
      <c r="AE63" s="194"/>
      <c r="AF63" s="213">
        <v>60</v>
      </c>
      <c r="AG63" s="161">
        <f>IF((Equipes!$AL$148)="PROMO-EXCEL.",Equipes!AL147,"")</f>
      </c>
      <c r="AH63" s="59">
        <f>IF((Equipes!$AL$148)="PROMO-EXCEL.",Equipes!AP148,"")</f>
      </c>
      <c r="AI63" s="76">
        <f>IF((Equipes!$AL$148)="PROMO-EXCEL.",Equipes!AN156,"")</f>
      </c>
      <c r="AJ63" s="76">
        <f>IF((Equipes!$AL$148)="PROMO-EXCEL.",Equipes!AO156,"")</f>
      </c>
      <c r="AK63" s="76">
        <f>IF((Equipes!$AL$148)="PROMO-EXCEL.",Equipes!AP156,"")</f>
      </c>
      <c r="AL63" s="76">
        <f>IF((Equipes!$AL$148)="PROMO-EXCEL.",Equipes!AQ156,"")</f>
      </c>
      <c r="AM63" s="309">
        <f t="shared" si="15"/>
        <v>0</v>
      </c>
      <c r="AN63" s="192">
        <f>IF((Equipes!$AL$148)="PROMO-EXCEL.",COUNTA(Equipes!$AK$150:$AK$155),"")</f>
      </c>
      <c r="AP63" s="213">
        <v>60</v>
      </c>
      <c r="AQ63" s="161">
        <f>IF((Equipes!$AL$148)="EXCELLENCE",Equipes!AL147,"")</f>
      </c>
      <c r="AR63" s="59">
        <f>IF((Equipes!$AL$148)="EXCELLENCE",Equipes!AP148,"")</f>
      </c>
      <c r="AS63" s="76">
        <f>IF((Equipes!$AL$148)="EXCELLENCE",Equipes!AN156,"")</f>
      </c>
      <c r="AT63" s="76">
        <f>IF((Equipes!$AL$148)="EXCELLENCE",Equipes!AO156,"")</f>
      </c>
      <c r="AU63" s="76">
        <f>IF((Equipes!$AL$148)="EXCELLENCE",Equipes!AP156,"")</f>
      </c>
      <c r="AV63" s="76">
        <f>IF((Equipes!$AL$148)="EXCELLENCE",Equipes!AQ156,"")</f>
      </c>
      <c r="AW63" s="309">
        <f t="shared" si="17"/>
        <v>0</v>
      </c>
      <c r="AX63" s="192">
        <f>IF((Equipes!$AL$148)="EXCELLENCE",COUNTA(Equipes!$AK$150:$AK$155),"")</f>
      </c>
    </row>
    <row r="64" spans="2:50" ht="16.5">
      <c r="B64" s="443"/>
      <c r="C64" s="122">
        <f>IF((Equipes!AU3)="DEBUTANTES",Equipes!AU2,"")</f>
      </c>
      <c r="D64" s="59">
        <f>IF((Equipes!AU3)="DEBUTANTES",Equipes!AY3,"")</f>
      </c>
      <c r="E64" s="76">
        <f>IF((Equipes!$AU$3)="DEBUTANTES",Equipes!AW11,"")</f>
      </c>
      <c r="F64" s="76">
        <f>IF((Equipes!$AU$3)="DEBUTANTES",Equipes!AX11,"")</f>
      </c>
      <c r="G64" s="76">
        <f>IF((Equipes!$AU$3)="DEBUTANTES",Equipes!AY11,"")</f>
      </c>
      <c r="H64" s="76">
        <f>IF((Equipes!$AU$3)="DEBUTANTES",Equipes!AZ11,"")</f>
      </c>
      <c r="I64" s="309">
        <f t="shared" si="18"/>
        <v>0</v>
      </c>
      <c r="J64" s="485">
        <f>IF((Equipes!$AU$3)="DEBUTANTES",COUNTA(Equipes!$AT$5:$AT$10),"")</f>
      </c>
      <c r="L64" s="443"/>
      <c r="M64" s="446"/>
      <c r="N64" s="124"/>
      <c r="O64" s="445"/>
      <c r="P64" s="445"/>
      <c r="Q64" s="445"/>
      <c r="R64" s="445"/>
      <c r="S64" s="337"/>
      <c r="V64" s="213">
        <v>61</v>
      </c>
      <c r="W64" s="122">
        <f>IF((Equipes!AU3)="HONNEUR",Equipes!AU2,"")</f>
      </c>
      <c r="X64" s="59">
        <f>IF((Equipes!AU3)="HONNEUR",Equipes!AY3,"")</f>
      </c>
      <c r="Y64" s="76">
        <f>IF((Equipes!$AU$3)="HONNEUR",Equipes!AW11,"")</f>
      </c>
      <c r="Z64" s="76">
        <f>IF((Equipes!$AU$3)="HONNEUR",Equipes!AX11,"")</f>
      </c>
      <c r="AA64" s="76">
        <f>IF((Equipes!$AU$3)="HONNEUR",Equipes!AY11,"")</f>
      </c>
      <c r="AB64" s="76">
        <f>IF((Equipes!$AU$3)="HONNEUR",Equipes!AZ11,"")</f>
      </c>
      <c r="AC64" s="309">
        <f t="shared" si="19"/>
        <v>0</v>
      </c>
      <c r="AD64" s="192">
        <f>IF((Equipes!$AU$3)="HONNEUR",COUNTA(Equipes!$AT$5:$AT$10),"")</f>
      </c>
      <c r="AE64" s="195"/>
      <c r="AF64" s="213">
        <v>61</v>
      </c>
      <c r="AG64" s="161">
        <f>IF((Equipes!AU3)="PROMO-EXCEL.",Equipes!AU2,"")</f>
      </c>
      <c r="AH64" s="59">
        <f>IF((Equipes!AU3)="PROMO-EXCEL.",Equipes!AY3,"")</f>
      </c>
      <c r="AI64" s="76">
        <f>IF((Equipes!$AU$3)="PROMO-EXCEL.",Equipes!AW11,"")</f>
      </c>
      <c r="AJ64" s="76">
        <f>IF((Equipes!$AU$3)="PROMO-EXCEL.",Equipes!AX11,"")</f>
      </c>
      <c r="AK64" s="76">
        <f>IF((Equipes!$AU$3)="PROMO-EXCEL.",Equipes!AY11,"")</f>
      </c>
      <c r="AL64" s="76">
        <f>IF((Equipes!$AU$3)="PROMO-EXCEL.",Equipes!AZ11,"")</f>
      </c>
      <c r="AM64" s="309">
        <f aca="true" t="shared" si="20" ref="AM64:AM69">SUM(AI64:AL64)</f>
        <v>0</v>
      </c>
      <c r="AN64" s="192">
        <f>IF((Equipes!$AU$3)="PROMO-EXCEL.",COUNTA(Equipes!$AT$5:$AT$10),"")</f>
      </c>
      <c r="AP64" s="213">
        <v>61</v>
      </c>
      <c r="AQ64" s="161">
        <f>IF((Equipes!AU3)="EXCELLENCE",Equipes!AU2,"")</f>
      </c>
      <c r="AR64" s="59">
        <f>IF((Equipes!AU3)="EXCELLENCE",Equipes!AY3,"")</f>
      </c>
      <c r="AS64" s="76">
        <f>IF((Equipes!$AU$3)="EXCELLENCE",Equipes!AW11,"")</f>
      </c>
      <c r="AT64" s="76">
        <f>IF((Equipes!$AU$3)="EXCELLENCE",Equipes!AX11,"")</f>
      </c>
      <c r="AU64" s="76">
        <f>IF((Equipes!$AU$3)="EXCELLENCE",Equipes!AY11,"")</f>
      </c>
      <c r="AV64" s="76">
        <f>IF((Equipes!$AU$3)="EXCELLENCE",Equipes!AZ11,"")</f>
      </c>
      <c r="AW64" s="309">
        <f t="shared" si="17"/>
        <v>0</v>
      </c>
      <c r="AX64" s="192">
        <f>IF((Equipes!$AU$3)="EXCELLENCE",COUNTA(Equipes!$AT$5:$AT$10),"")</f>
      </c>
    </row>
    <row r="65" spans="2:50" ht="16.5">
      <c r="B65" s="443"/>
      <c r="C65" s="122">
        <f>IF((Equipes!AU16)="DEBUTANTES",Equipes!AU15,"")</f>
      </c>
      <c r="D65" s="59">
        <f>IF((Equipes!AU16)="DEBUTANTES",Equipes!AY16,"")</f>
      </c>
      <c r="E65" s="76">
        <f>IF((Equipes!$AU$16)="DEBUTANTES",Equipes!AW24,"")</f>
      </c>
      <c r="F65" s="76">
        <f>IF((Equipes!$AU$16)="DEBUTANTES",Equipes!AX24,"")</f>
      </c>
      <c r="G65" s="76">
        <f>IF((Equipes!$AU$16)="DEBUTANTES",Equipes!AY24,"")</f>
      </c>
      <c r="H65" s="76">
        <f>IF((Equipes!$AU$16)="DEBUTANTES",Equipes!AZ24,"")</f>
      </c>
      <c r="I65" s="309">
        <f t="shared" si="18"/>
        <v>0</v>
      </c>
      <c r="J65" s="485">
        <f>IF((Equipes!$AU$16)="DEBUTANTES",COUNTA(Equipes!$AT$18:$AT$23),"")</f>
      </c>
      <c r="L65" s="443"/>
      <c r="M65" s="446"/>
      <c r="N65" s="124"/>
      <c r="O65" s="445"/>
      <c r="P65" s="445"/>
      <c r="Q65" s="445"/>
      <c r="R65" s="445"/>
      <c r="S65" s="337"/>
      <c r="V65" s="213">
        <v>62</v>
      </c>
      <c r="W65" s="122">
        <f>IF((Equipes!AU16)="HONNEUR",Equipes!AU15,"")</f>
      </c>
      <c r="X65" s="59">
        <f>IF((Equipes!AU16)="HONNEUR",Equipes!AY16,"")</f>
      </c>
      <c r="Y65" s="76">
        <f>IF((Equipes!$AU$16)="HONNEUR",Equipes!AW24,"")</f>
      </c>
      <c r="Z65" s="76">
        <f>IF((Equipes!$AU$16)="HONNEUR",Equipes!AX24,"")</f>
      </c>
      <c r="AA65" s="76">
        <f>IF((Equipes!$AU$16)="HONNEUR",Equipes!AY24,"")</f>
      </c>
      <c r="AB65" s="76">
        <f>IF((Equipes!$AU$16)="HONNEUR",Equipes!AZ24,"")</f>
      </c>
      <c r="AC65" s="309">
        <f t="shared" si="19"/>
        <v>0</v>
      </c>
      <c r="AD65" s="192">
        <f>IF((Equipes!$AU$16)="HONNEUR",COUNTA(Equipes!$AT$18:$AT$23),"")</f>
      </c>
      <c r="AE65" s="195"/>
      <c r="AF65" s="213">
        <v>62</v>
      </c>
      <c r="AG65" s="161">
        <f>IF((Equipes!AU16)="PROMO-EXCEL.",Equipes!AU15,"")</f>
      </c>
      <c r="AH65" s="59">
        <f>IF((Equipes!AU16)="PROMO-EXCEL.",Equipes!AY16,"")</f>
      </c>
      <c r="AI65" s="76">
        <f>IF((Equipes!$AU$16)="PROMO-EXCEL.",Equipes!AW24,"")</f>
      </c>
      <c r="AJ65" s="76">
        <f>IF((Equipes!$AU$16)="PROMO-EXCEL.",Equipes!AX24,"")</f>
      </c>
      <c r="AK65" s="76">
        <f>IF((Equipes!$AU$16)="PROMO-EXCEL.",Equipes!AY24,"")</f>
      </c>
      <c r="AL65" s="76">
        <f>IF((Equipes!$AU$16)="PROMO-EXCEL.",Equipes!AZ24,"")</f>
      </c>
      <c r="AM65" s="309">
        <f t="shared" si="20"/>
        <v>0</v>
      </c>
      <c r="AN65" s="192">
        <f>IF((Equipes!$AU$16)="PROMO-EXCEL.",COUNTA(Equipes!$AT$18:$AT$23),"")</f>
      </c>
      <c r="AP65" s="213">
        <v>62</v>
      </c>
      <c r="AQ65" s="161">
        <f>IF((Equipes!AU16)="EXCELLENCE",Equipes!AU15,"")</f>
      </c>
      <c r="AR65" s="59">
        <f>IF((Equipes!AU16)="EXCELLENCE",Equipes!AY16,"")</f>
      </c>
      <c r="AS65" s="76">
        <f>IF((Equipes!$AU$16)="EXCELLENCE",Equipes!AW24,"")</f>
      </c>
      <c r="AT65" s="76">
        <f>IF((Equipes!$AU$16)="EXCELLENCE",Equipes!AX24,"")</f>
      </c>
      <c r="AU65" s="76">
        <f>IF((Equipes!$AU$16)="EXCELLENCE",Equipes!AY24,"")</f>
      </c>
      <c r="AV65" s="76">
        <f>IF((Equipes!$AU$16)="EXCELLENCE",Equipes!AZ24,"")</f>
      </c>
      <c r="AW65" s="309">
        <f t="shared" si="17"/>
        <v>0</v>
      </c>
      <c r="AX65" s="192">
        <f>IF((Equipes!$AU$16)="EXCELLENCE",COUNTA(Equipes!$AT$18:$AT$23),"")</f>
      </c>
    </row>
    <row r="66" spans="2:50" ht="16.5">
      <c r="B66" s="443"/>
      <c r="C66" s="122">
        <f>IF((Equipes!AU29)="DEBUTANTES",Equipes!AU28,"")</f>
      </c>
      <c r="D66" s="59">
        <f>IF((Equipes!AU29)="DEBUTANTES",Equipes!AY29,"")</f>
      </c>
      <c r="E66" s="76">
        <f>IF((Equipes!$AU$29)="DEBUTANTES",Equipes!AW37,"")</f>
      </c>
      <c r="F66" s="76">
        <f>IF((Equipes!$AU$29)="DEBUTANTES",Equipes!AX37,"")</f>
      </c>
      <c r="G66" s="76">
        <f>IF((Equipes!$AU$29)="DEBUTANTES",Equipes!AY37,"")</f>
      </c>
      <c r="H66" s="76">
        <f>IF((Equipes!$AU$29)="DEBUTANTES",Equipes!AZ37,"")</f>
      </c>
      <c r="I66" s="309">
        <f t="shared" si="18"/>
        <v>0</v>
      </c>
      <c r="J66" s="485">
        <f>IF((Equipes!$AU$29)="DEBUTANTES",COUNTA(Equipes!$AT$31:$AT$36),"")</f>
      </c>
      <c r="L66" s="443"/>
      <c r="M66" s="446"/>
      <c r="N66" s="124"/>
      <c r="O66" s="445"/>
      <c r="P66" s="445"/>
      <c r="Q66" s="445"/>
      <c r="R66" s="445"/>
      <c r="S66" s="337"/>
      <c r="V66" s="213">
        <v>63</v>
      </c>
      <c r="W66" s="122">
        <f>IF((Equipes!AU29)="HONNEUR",Equipes!AU28,"")</f>
      </c>
      <c r="X66" s="59">
        <f>IF((Equipes!AU29)="HONNEUR",Equipes!AY29,"")</f>
      </c>
      <c r="Y66" s="76">
        <f>IF((Equipes!$AU$29)="HONNEUR",Equipes!AW37,"")</f>
      </c>
      <c r="Z66" s="76">
        <f>IF((Equipes!$AU$29)="HONNEUR",Equipes!AX37,"")</f>
      </c>
      <c r="AA66" s="76">
        <f>IF((Equipes!$AU$29)="HONNEUR",Equipes!AY37,"")</f>
      </c>
      <c r="AB66" s="76">
        <f>IF((Equipes!$AU$29)="HONNEUR",Equipes!AZ37,"")</f>
      </c>
      <c r="AC66" s="309">
        <f t="shared" si="19"/>
        <v>0</v>
      </c>
      <c r="AD66" s="192">
        <f>IF((Equipes!$AU$29)="HONNEUR",COUNTA(Equipes!$AT$31:$AT$36),"")</f>
      </c>
      <c r="AE66" s="195"/>
      <c r="AF66" s="213">
        <v>63</v>
      </c>
      <c r="AG66" s="161">
        <f>IF((Equipes!AU29)="PROMO-EXCEL.",Equipes!AU28,"")</f>
      </c>
      <c r="AH66" s="59">
        <f>IF((Equipes!AU29)="PROMO-EXCEL.",Equipes!AY29,"")</f>
      </c>
      <c r="AI66" s="76">
        <f>IF((Equipes!$AU$29)="PROMO-EXCEL.",Equipes!AW37,"")</f>
      </c>
      <c r="AJ66" s="76">
        <f>IF((Equipes!$AU$29)="PROMO-EXCEL.",Equipes!AX37,"")</f>
      </c>
      <c r="AK66" s="76">
        <f>IF((Equipes!$AU$29)="PROMO-EXCEL.",Equipes!AY37,"")</f>
      </c>
      <c r="AL66" s="76">
        <f>IF((Equipes!$AU$29)="PROMO-EXCEL.",Equipes!AZ37,"")</f>
      </c>
      <c r="AM66" s="309">
        <f t="shared" si="20"/>
        <v>0</v>
      </c>
      <c r="AN66" s="192">
        <f>IF((Equipes!$AU$29)="PROMO-EXCEL.",COUNTA(Equipes!$AT$31:$AT$36),"")</f>
      </c>
      <c r="AP66" s="213">
        <v>63</v>
      </c>
      <c r="AQ66" s="161">
        <f>IF((Equipes!AU29)="EXCELLENCE",Equipes!AU28,"")</f>
      </c>
      <c r="AR66" s="59">
        <f>IF((Equipes!AU29)="EXCELLENCE",Equipes!AY29,"")</f>
      </c>
      <c r="AS66" s="76">
        <f>IF((Equipes!$AU$29)="EXCELLENCE",Equipes!AW37,"")</f>
      </c>
      <c r="AT66" s="76">
        <f>IF((Equipes!$AU$29)="EXCELLENCE",Equipes!AX37,"")</f>
      </c>
      <c r="AU66" s="76">
        <f>IF((Equipes!$AU$29)="EXCELLENCE",Equipes!AY37,"")</f>
      </c>
      <c r="AV66" s="76">
        <f>IF((Equipes!$AU$29)="EXCELLENCE",Equipes!AZ37,"")</f>
      </c>
      <c r="AW66" s="309">
        <f t="shared" si="17"/>
        <v>0</v>
      </c>
      <c r="AX66" s="192">
        <f>IF((Equipes!$AU$29)="EXCELLENCE",COUNTA(Equipes!$AT$31:$AT$36),"")</f>
      </c>
    </row>
    <row r="67" spans="2:50" ht="16.5">
      <c r="B67" s="443"/>
      <c r="C67" s="122">
        <f>IF((Equipes!AU42)="DEBUTANTES",Equipes!AU41,"")</f>
      </c>
      <c r="D67" s="59">
        <f>IF((Equipes!AU42)="DEBUTANTES",Equipes!AY42,"")</f>
      </c>
      <c r="E67" s="76">
        <f>IF((Equipes!$AU$42)="DEBUTANTES",Equipes!AW50,"")</f>
      </c>
      <c r="F67" s="76">
        <f>IF((Equipes!$AU$42)="DEBUTANTES",Equipes!AX50,"")</f>
      </c>
      <c r="G67" s="76">
        <f>IF((Equipes!$AU$42)="DEBUTANTES",Equipes!AY50,"")</f>
      </c>
      <c r="H67" s="76">
        <f>IF((Equipes!$AU$42)="DEBUTANTES",Equipes!AZ50,"")</f>
      </c>
      <c r="I67" s="309">
        <f t="shared" si="18"/>
        <v>0</v>
      </c>
      <c r="J67" s="485">
        <f>IF((Equipes!$AU$42)="DEBUTANTES",COUNTA(Equipes!$AT$44:$AT$49),"")</f>
      </c>
      <c r="L67" s="443"/>
      <c r="M67" s="446"/>
      <c r="N67" s="124"/>
      <c r="O67" s="445"/>
      <c r="P67" s="445"/>
      <c r="Q67" s="445"/>
      <c r="R67" s="445"/>
      <c r="S67" s="337"/>
      <c r="V67" s="213">
        <v>64</v>
      </c>
      <c r="W67" s="122">
        <f>IF((Equipes!AU42)="HONNEUR",Equipes!AU41,"")</f>
      </c>
      <c r="X67" s="59">
        <f>IF((Equipes!AU42)="HONNEUR",Equipes!AY42,"")</f>
      </c>
      <c r="Y67" s="76">
        <f>IF((Equipes!$AU$42)="HONNEUR",Equipes!AW50,"")</f>
      </c>
      <c r="Z67" s="76">
        <f>IF((Equipes!$AU$42)="HONNEUR",Equipes!AX50,"")</f>
      </c>
      <c r="AA67" s="76">
        <f>IF((Equipes!$AU$42)="HONNEUR",Equipes!AY50,"")</f>
      </c>
      <c r="AB67" s="76">
        <f>IF((Equipes!$AU$42)="HONNEUR",Equipes!AZ50,"")</f>
      </c>
      <c r="AC67" s="309">
        <f t="shared" si="19"/>
        <v>0</v>
      </c>
      <c r="AD67" s="192">
        <f>IF((Equipes!$AU$42)="HONNEUR",COUNTA(Equipes!$AT$44:$AT$49),"")</f>
      </c>
      <c r="AE67" s="195"/>
      <c r="AF67" s="213">
        <v>64</v>
      </c>
      <c r="AG67" s="161">
        <f>IF((Equipes!AU42)="PROMO-EXCEL.",Equipes!AU41,"")</f>
      </c>
      <c r="AH67" s="59">
        <f>IF((Equipes!AU42)="PROMO-EXCEL.",Equipes!AY42,"")</f>
      </c>
      <c r="AI67" s="76">
        <f>IF((Equipes!$AU$42)="PROMO-EXCEL.",Equipes!AW50,"")</f>
      </c>
      <c r="AJ67" s="76">
        <f>IF((Equipes!$AU$42)="PROMO-EXCEL.",Equipes!AX50,"")</f>
      </c>
      <c r="AK67" s="76">
        <f>IF((Equipes!$AU$42)="PROMO-EXCEL.",Equipes!AY50,"")</f>
      </c>
      <c r="AL67" s="76">
        <f>IF((Equipes!$AU$42)="PROMO-EXCEL.",Equipes!AZ50,"")</f>
      </c>
      <c r="AM67" s="309">
        <f t="shared" si="20"/>
        <v>0</v>
      </c>
      <c r="AN67" s="192">
        <f>IF((Equipes!$AU$42)="PROMO-EXCEL.",COUNTA(Equipes!$AT$44:$AT$49),"")</f>
      </c>
      <c r="AP67" s="213">
        <v>64</v>
      </c>
      <c r="AQ67" s="161">
        <f>IF((Equipes!AU42)="EXCELLENCE",Equipes!AU41,"")</f>
      </c>
      <c r="AR67" s="59">
        <f>IF((Equipes!AU42)="EXCELLENCE",Equipes!AY42,"")</f>
      </c>
      <c r="AS67" s="76">
        <f>IF((Equipes!$AU$42)="EXCELLENCE",Equipes!AW50,"")</f>
      </c>
      <c r="AT67" s="76">
        <f>IF((Equipes!$AU$42)="EXCELLENCE",Equipes!AX50,"")</f>
      </c>
      <c r="AU67" s="76">
        <f>IF((Equipes!$AU$42)="EXCELLENCE",Equipes!AY50,"")</f>
      </c>
      <c r="AV67" s="76">
        <f>IF((Equipes!$AU$42)="EXCELLENCE",Equipes!AZ50,"")</f>
      </c>
      <c r="AW67" s="309">
        <f t="shared" si="17"/>
        <v>0</v>
      </c>
      <c r="AX67" s="192">
        <f>IF((Equipes!$AU$42)="EXCELLENCE",COUNTA(Equipes!$AT$44:$AT$49),"")</f>
      </c>
    </row>
    <row r="68" spans="2:50" ht="16.5">
      <c r="B68" s="443"/>
      <c r="C68" s="122">
        <f>IF((Equipes!AU55)="DEBUTANTES",Equipes!AU54,"")</f>
      </c>
      <c r="D68" s="59">
        <f>IF((Equipes!AU55)="DEBUTANTES",Equipes!AY55,"")</f>
      </c>
      <c r="E68" s="76">
        <f>IF((Equipes!$AU$55)="DEBUTANTES",Equipes!AW63,"")</f>
      </c>
      <c r="F68" s="76">
        <f>IF((Equipes!$AU$55)="DEBUTANTES",Equipes!AX63,"")</f>
      </c>
      <c r="G68" s="76">
        <f>IF((Equipes!$AU$55)="DEBUTANTES",Equipes!AY63,"")</f>
      </c>
      <c r="H68" s="76">
        <f>IF((Equipes!$AU$55)="DEBUTANTES",Equipes!AZ63,"")</f>
      </c>
      <c r="I68" s="309">
        <f t="shared" si="18"/>
        <v>0</v>
      </c>
      <c r="J68" s="485">
        <f>IF((Equipes!$AU$55)="DEBUTANTES",COUNTA(Equipes!$AT$57:$AT$62),"")</f>
      </c>
      <c r="L68" s="443"/>
      <c r="M68" s="446"/>
      <c r="N68" s="124"/>
      <c r="O68" s="445"/>
      <c r="P68" s="445"/>
      <c r="Q68" s="445"/>
      <c r="R68" s="445"/>
      <c r="S68" s="337"/>
      <c r="V68" s="213">
        <v>65</v>
      </c>
      <c r="W68" s="122">
        <f>IF((Equipes!AU55)="HONNEUR",Equipes!AU54,"")</f>
      </c>
      <c r="X68" s="59">
        <f>IF((Equipes!AU55)="HONNEUR",Equipes!AY55,"")</f>
      </c>
      <c r="Y68" s="76">
        <f>IF((Equipes!$AU$55)="HONNEUR",Equipes!AW63,"")</f>
      </c>
      <c r="Z68" s="76">
        <f>IF((Equipes!$AU$55)="HONNEUR",Equipes!AX63,"")</f>
      </c>
      <c r="AA68" s="76">
        <f>IF((Equipes!$AU$55)="HONNEUR",Equipes!AY63,"")</f>
      </c>
      <c r="AB68" s="76">
        <f>IF((Equipes!$AU$55)="HONNEUR",Equipes!AZ63,"")</f>
      </c>
      <c r="AC68" s="309">
        <f t="shared" si="19"/>
        <v>0</v>
      </c>
      <c r="AD68" s="192">
        <f>IF((Equipes!$AU$55)="HONNEUR",COUNTA(Equipes!$AT$57:$AT$62),"")</f>
      </c>
      <c r="AE68" s="195"/>
      <c r="AF68" s="213">
        <v>65</v>
      </c>
      <c r="AG68" s="161">
        <f>IF((Equipes!AU55)="PROMO-EXCEL.",Equipes!AU54,"")</f>
      </c>
      <c r="AH68" s="59">
        <f>IF((Equipes!AU55)="PROMO-EXCEL.",Equipes!AY55,"")</f>
      </c>
      <c r="AI68" s="76">
        <f>IF((Equipes!$AU$55)="PROMO-EXCEL.",Equipes!AW63,"")</f>
      </c>
      <c r="AJ68" s="76">
        <f>IF((Equipes!$AU$55)="PROMO-EXCEL.",Equipes!AX63,"")</f>
      </c>
      <c r="AK68" s="76">
        <f>IF((Equipes!$AU$55)="PROMO-EXCEL.",Equipes!AY63,"")</f>
      </c>
      <c r="AL68" s="76">
        <f>IF((Equipes!$AU$55)="PROMO-EXCEL.",Equipes!AZ63,"")</f>
      </c>
      <c r="AM68" s="309">
        <f t="shared" si="20"/>
        <v>0</v>
      </c>
      <c r="AN68" s="192">
        <f>IF((Equipes!$AU$55)="PROMO-EXCEL.",COUNTA(Equipes!$AT$57:$AT$62),"")</f>
      </c>
      <c r="AP68" s="213">
        <v>65</v>
      </c>
      <c r="AQ68" s="161">
        <f>IF((Equipes!AU55)="EXCELLENCE",Equipes!AU54,"")</f>
      </c>
      <c r="AR68" s="59">
        <f>IF((Equipes!AU55)="EXCELLENCE",Equipes!AY55,"")</f>
      </c>
      <c r="AS68" s="76">
        <f>IF((Equipes!$AU$55)="EXCELLENCE",Equipes!AW63,"")</f>
      </c>
      <c r="AT68" s="76">
        <f>IF((Equipes!$AU$55)="EXCELLENCE",Equipes!AX63,"")</f>
      </c>
      <c r="AU68" s="76">
        <f>IF((Equipes!$AU$55)="EXCELLENCE",Equipes!AY63,"")</f>
      </c>
      <c r="AV68" s="76">
        <f>IF((Equipes!$AU$55)="EXCELLENCE",Equipes!AZ63,"")</f>
      </c>
      <c r="AW68" s="309">
        <f t="shared" si="17"/>
        <v>0</v>
      </c>
      <c r="AX68" s="192">
        <f>IF((Equipes!$AU$55)="EXCELLENCE",COUNTA(Equipes!$AT$57:$AT$62),"")</f>
      </c>
    </row>
    <row r="69" spans="2:50" ht="16.5">
      <c r="B69" s="443"/>
      <c r="C69" s="122">
        <f>IF((Equipes!AU68)="DEBUTANTES",Equipes!AU67,"")</f>
      </c>
      <c r="D69" s="59">
        <f>IF((Equipes!AU68)="DEBUTANTES",Equipes!AY68,"")</f>
      </c>
      <c r="E69" s="76">
        <f>IF((Equipes!$AU$68)="DEBUTANTES",Equipes!AW76,"")</f>
      </c>
      <c r="F69" s="76">
        <f>IF((Equipes!$AU$68)="DEBUTANTES",Equipes!AX76,"")</f>
      </c>
      <c r="G69" s="76">
        <f>IF((Equipes!$AU$68)="DEBUTANTES",Equipes!AY76,"")</f>
      </c>
      <c r="H69" s="76">
        <f>IF((Equipes!$AU$68)="DEBUTANTES",Equipes!AZ76,"")</f>
      </c>
      <c r="I69" s="309">
        <f t="shared" si="18"/>
        <v>0</v>
      </c>
      <c r="J69" s="485">
        <f>IF((Equipes!$AU$68)="DEBUTANTES",COUNTA(Equipes!$AT$70:$AT$75),"")</f>
      </c>
      <c r="L69" s="443"/>
      <c r="M69" s="446"/>
      <c r="N69" s="124"/>
      <c r="O69" s="445"/>
      <c r="P69" s="445"/>
      <c r="Q69" s="445"/>
      <c r="R69" s="445"/>
      <c r="S69" s="337"/>
      <c r="V69" s="213">
        <v>66</v>
      </c>
      <c r="W69" s="122">
        <f>IF((Equipes!AU68)="HONNEUR",Equipes!AU67,"")</f>
      </c>
      <c r="X69" s="59">
        <f>IF((Equipes!AU68)="HONNEUR",Equipes!AY68,"")</f>
      </c>
      <c r="Y69" s="76">
        <f>IF((Equipes!$AU$68)="HONNEUR",Equipes!AW76,"")</f>
      </c>
      <c r="Z69" s="76">
        <f>IF((Equipes!$AU$68)="HONNEUR",Equipes!AX76,"")</f>
      </c>
      <c r="AA69" s="76">
        <f>IF((Equipes!$AU$68)="HONNEUR",Equipes!AY76,"")</f>
      </c>
      <c r="AB69" s="76">
        <f>IF((Equipes!$AU$68)="HONNEUR",Equipes!AZ76,"")</f>
      </c>
      <c r="AC69" s="309">
        <f t="shared" si="19"/>
        <v>0</v>
      </c>
      <c r="AD69" s="192">
        <f>IF((Equipes!$AU$68)="HONNEUR",COUNTA(Equipes!$AT$70:$AT$75),"")</f>
      </c>
      <c r="AE69" s="195"/>
      <c r="AF69" s="213">
        <v>66</v>
      </c>
      <c r="AG69" s="161">
        <f>IF((Equipes!AU68)="PROMO-EXCEL.",Equipes!AU67,"")</f>
      </c>
      <c r="AH69" s="59">
        <f>IF((Equipes!AU68)="PROMO-EXCEL.",Equipes!AY68,"")</f>
      </c>
      <c r="AI69" s="76">
        <f>IF((Equipes!$AU$68)="PROMO-EXCEL.",Equipes!AW76,"")</f>
      </c>
      <c r="AJ69" s="76">
        <f>IF((Equipes!$AU$68)="PROMO-EXCEL.",Equipes!AX76,"")</f>
      </c>
      <c r="AK69" s="76">
        <f>IF((Equipes!$AU$68)="PROMO-EXCEL.",Equipes!AY76,"")</f>
      </c>
      <c r="AL69" s="76">
        <f>IF((Equipes!$AU$68)="PROMO-EXCEL.",Equipes!AZ76,"")</f>
      </c>
      <c r="AM69" s="309">
        <f t="shared" si="20"/>
        <v>0</v>
      </c>
      <c r="AN69" s="192">
        <f>IF((Equipes!$AU$68)="PROMO-EXCEL.",COUNTA(Equipes!$AT$70:$AT$75),"")</f>
      </c>
      <c r="AP69" s="213">
        <v>66</v>
      </c>
      <c r="AQ69" s="161">
        <f>IF((Equipes!AU68)="EXCELLENCE",Equipes!AU67,"")</f>
      </c>
      <c r="AR69" s="59">
        <f>IF((Equipes!AU68)="EXCELLENCE",Equipes!AY68,"")</f>
      </c>
      <c r="AS69" s="76">
        <f>IF((Equipes!$AU$68)="EXCELLENCE",Equipes!AW76,"")</f>
      </c>
      <c r="AT69" s="76">
        <f>IF((Equipes!$AU$68)="EXCELLENCE",Equipes!AX76,"")</f>
      </c>
      <c r="AU69" s="76">
        <f>IF((Equipes!$AU$68)="EXCELLENCE",Equipes!AY76,"")</f>
      </c>
      <c r="AV69" s="76">
        <f>IF((Equipes!$AU$68)="EXCELLENCE",Equipes!AZ76,"")</f>
      </c>
      <c r="AW69" s="309">
        <f t="shared" si="17"/>
        <v>0</v>
      </c>
      <c r="AX69" s="192">
        <f>IF((Equipes!$AU$68)="EXCELLENCE",COUNTA(Equipes!$AT$70:$AT$75),"")</f>
      </c>
    </row>
    <row r="70" spans="2:50" ht="16.5">
      <c r="B70" s="443"/>
      <c r="C70" s="444"/>
      <c r="D70" s="124"/>
      <c r="E70" s="445"/>
      <c r="F70" s="445"/>
      <c r="G70" s="445"/>
      <c r="H70" s="445"/>
      <c r="I70" s="337"/>
      <c r="L70" s="443"/>
      <c r="M70" s="446"/>
      <c r="N70" s="124"/>
      <c r="O70" s="445"/>
      <c r="P70" s="445"/>
      <c r="Q70" s="445"/>
      <c r="R70" s="445"/>
      <c r="S70" s="337"/>
      <c r="V70" s="213"/>
      <c r="W70" s="117"/>
      <c r="X70" s="59"/>
      <c r="Y70" s="76"/>
      <c r="Z70" s="76"/>
      <c r="AA70" s="76"/>
      <c r="AB70" s="76"/>
      <c r="AC70" s="309"/>
      <c r="AD70" s="192">
        <f>IF((Equipes!$AU$81)="HONNEUR",COUNTA(Equipes!$AT$83:$AT$88),"")</f>
      </c>
      <c r="AF70" s="213"/>
      <c r="AG70" s="117"/>
      <c r="AH70" s="59"/>
      <c r="AI70" s="76"/>
      <c r="AJ70" s="76"/>
      <c r="AK70" s="76"/>
      <c r="AL70" s="76"/>
      <c r="AM70" s="309"/>
      <c r="AN70" s="192">
        <f>IF((Equipes!$AU$81)="PROMO-EXCEL.",COUNTA(Equipes!$AT$83:$AT$88),"")</f>
      </c>
      <c r="AP70" s="213"/>
      <c r="AQ70" s="117"/>
      <c r="AR70" s="59"/>
      <c r="AS70" s="76"/>
      <c r="AT70" s="76"/>
      <c r="AU70" s="76"/>
      <c r="AV70" s="76"/>
      <c r="AW70" s="309"/>
      <c r="AX70" s="192">
        <f>IF((Equipes!$AU$81)="EXCELLENCE",COUNTA(Equipes!$AT$83:$AT$88),"")</f>
      </c>
    </row>
    <row r="71" spans="2:50" ht="17.25" thickBot="1">
      <c r="B71" s="13"/>
      <c r="C71" s="14"/>
      <c r="D71" s="18"/>
      <c r="E71" s="16"/>
      <c r="F71" s="16"/>
      <c r="G71" s="16"/>
      <c r="H71" s="16"/>
      <c r="I71" s="481"/>
      <c r="L71" s="218"/>
      <c r="M71" s="123"/>
      <c r="N71" s="71"/>
      <c r="O71" s="101"/>
      <c r="P71" s="101"/>
      <c r="Q71" s="101"/>
      <c r="R71" s="101"/>
      <c r="S71" s="310"/>
      <c r="V71" s="118"/>
      <c r="W71" s="119"/>
      <c r="X71" s="120"/>
      <c r="Y71" s="121"/>
      <c r="Z71" s="121"/>
      <c r="AA71" s="121"/>
      <c r="AB71" s="121"/>
      <c r="AC71" s="354"/>
      <c r="AD71" s="192"/>
      <c r="AF71" s="118"/>
      <c r="AG71" s="119"/>
      <c r="AH71" s="120"/>
      <c r="AI71" s="121"/>
      <c r="AJ71" s="121"/>
      <c r="AK71" s="121"/>
      <c r="AL71" s="121"/>
      <c r="AM71" s="354"/>
      <c r="AN71" s="192"/>
      <c r="AP71" s="118"/>
      <c r="AQ71" s="119"/>
      <c r="AR71" s="120"/>
      <c r="AS71" s="121"/>
      <c r="AT71" s="121"/>
      <c r="AU71" s="121"/>
      <c r="AV71" s="121"/>
      <c r="AW71" s="484"/>
      <c r="AX71" s="192"/>
    </row>
    <row r="72" spans="2:34" ht="17.25" thickTop="1">
      <c r="B72" s="19"/>
      <c r="C72" s="20"/>
      <c r="D72" s="21"/>
      <c r="E72" s="22"/>
      <c r="F72" s="22"/>
      <c r="G72" s="22"/>
      <c r="H72" s="22"/>
      <c r="I72" s="479"/>
      <c r="L72" s="19"/>
      <c r="M72" s="20"/>
      <c r="N72" s="72"/>
      <c r="O72" s="102"/>
      <c r="P72" s="102"/>
      <c r="Q72" s="102"/>
      <c r="R72" s="102"/>
      <c r="S72" s="311"/>
      <c r="Y72"/>
      <c r="Z72"/>
      <c r="AA72"/>
      <c r="AB72"/>
      <c r="AC72" s="474"/>
      <c r="AD72" s="196"/>
      <c r="AH72"/>
    </row>
    <row r="73" spans="2:34" ht="16.5">
      <c r="B73" s="19"/>
      <c r="C73" s="20"/>
      <c r="D73" s="21"/>
      <c r="E73" s="22"/>
      <c r="F73" s="22"/>
      <c r="G73" s="22"/>
      <c r="H73" s="22"/>
      <c r="I73" s="479"/>
      <c r="L73" s="19"/>
      <c r="M73" s="20"/>
      <c r="N73" s="72"/>
      <c r="O73" s="102"/>
      <c r="P73" s="102"/>
      <c r="Q73" s="102"/>
      <c r="R73" s="102"/>
      <c r="S73" s="311"/>
      <c r="Y73"/>
      <c r="Z73"/>
      <c r="AA73"/>
      <c r="AB73"/>
      <c r="AC73" s="474"/>
      <c r="AD73" s="196"/>
      <c r="AH73"/>
    </row>
    <row r="74" spans="2:49" ht="16.5" customHeight="1">
      <c r="B74" s="597" t="s">
        <v>20</v>
      </c>
      <c r="C74" s="597"/>
      <c r="D74" s="597"/>
      <c r="E74" s="597"/>
      <c r="F74" s="597"/>
      <c r="G74" s="597"/>
      <c r="H74" s="597"/>
      <c r="I74" s="597"/>
      <c r="L74" s="597" t="s">
        <v>20</v>
      </c>
      <c r="M74" s="597"/>
      <c r="N74" s="597"/>
      <c r="O74" s="597"/>
      <c r="P74" s="597"/>
      <c r="Q74" s="597"/>
      <c r="R74" s="597"/>
      <c r="S74" s="597"/>
      <c r="V74" s="597" t="s">
        <v>20</v>
      </c>
      <c r="W74" s="597"/>
      <c r="X74" s="597"/>
      <c r="Y74" s="597"/>
      <c r="Z74" s="597"/>
      <c r="AA74" s="597"/>
      <c r="AB74" s="597"/>
      <c r="AC74" s="597"/>
      <c r="AD74" s="196"/>
      <c r="AF74" s="597" t="s">
        <v>20</v>
      </c>
      <c r="AG74" s="597"/>
      <c r="AH74" s="597"/>
      <c r="AI74" s="597"/>
      <c r="AJ74" s="597"/>
      <c r="AK74" s="597"/>
      <c r="AL74" s="597"/>
      <c r="AM74" s="597"/>
      <c r="AP74" s="597" t="s">
        <v>20</v>
      </c>
      <c r="AQ74" s="597"/>
      <c r="AR74" s="597"/>
      <c r="AS74" s="597"/>
      <c r="AT74" s="597"/>
      <c r="AU74" s="597"/>
      <c r="AV74" s="597"/>
      <c r="AW74" s="597"/>
    </row>
    <row r="75" spans="2:34" ht="15.75">
      <c r="B75" s="19"/>
      <c r="C75" s="24"/>
      <c r="D75" s="4"/>
      <c r="E75" s="24"/>
      <c r="F75" s="24"/>
      <c r="G75" s="24"/>
      <c r="H75" s="24"/>
      <c r="I75" s="480"/>
      <c r="Y75"/>
      <c r="Z75"/>
      <c r="AA75"/>
      <c r="AB75"/>
      <c r="AC75" s="474"/>
      <c r="AD75" s="196"/>
      <c r="AH75"/>
    </row>
    <row r="76" spans="3:49" ht="19.5">
      <c r="C76" s="127" t="s">
        <v>21</v>
      </c>
      <c r="D76" s="595" t="s">
        <v>83</v>
      </c>
      <c r="E76" s="595"/>
      <c r="F76" s="595"/>
      <c r="L76"/>
      <c r="M76" s="127" t="s">
        <v>22</v>
      </c>
      <c r="N76" s="596" t="s">
        <v>126</v>
      </c>
      <c r="O76" s="596"/>
      <c r="P76" s="596"/>
      <c r="Q76" s="596"/>
      <c r="R76" s="596"/>
      <c r="S76" s="98"/>
      <c r="V76" s="177"/>
      <c r="W76" s="127" t="s">
        <v>23</v>
      </c>
      <c r="X76" s="598" t="s">
        <v>82</v>
      </c>
      <c r="Y76" s="598"/>
      <c r="Z76" s="177"/>
      <c r="AA76" s="177"/>
      <c r="AB76" s="177"/>
      <c r="AC76" s="475"/>
      <c r="AD76" s="196"/>
      <c r="AG76" s="127" t="s">
        <v>24</v>
      </c>
      <c r="AH76" s="600" t="s">
        <v>88</v>
      </c>
      <c r="AI76" s="600"/>
      <c r="AJ76" s="600"/>
      <c r="AK76" s="600"/>
      <c r="AL76" s="600"/>
      <c r="AM76" s="600"/>
      <c r="AP76" s="177"/>
      <c r="AQ76" s="127" t="s">
        <v>25</v>
      </c>
      <c r="AR76" s="599" t="s">
        <v>80</v>
      </c>
      <c r="AS76" s="599"/>
      <c r="AT76" s="599"/>
      <c r="AU76" s="177"/>
      <c r="AV76" s="177"/>
      <c r="AW76" s="475"/>
    </row>
    <row r="77" spans="3:49" ht="20.25" thickBot="1">
      <c r="C77" s="11"/>
      <c r="D77" s="4"/>
      <c r="E77" s="12"/>
      <c r="F77" s="12"/>
      <c r="G77" s="12"/>
      <c r="H77" s="197">
        <f>G2</f>
        <v>12</v>
      </c>
      <c r="I77" s="476" t="s">
        <v>99</v>
      </c>
      <c r="L77"/>
      <c r="M77" s="11"/>
      <c r="N77" s="4"/>
      <c r="O77" s="12"/>
      <c r="P77" s="12"/>
      <c r="Q77" s="12"/>
      <c r="R77" s="197">
        <f>Q2</f>
        <v>76</v>
      </c>
      <c r="S77" s="476" t="s">
        <v>99</v>
      </c>
      <c r="W77" s="11"/>
      <c r="X77" s="4"/>
      <c r="Y77" s="12"/>
      <c r="Z77" s="12"/>
      <c r="AA77" s="12"/>
      <c r="AB77" s="198">
        <f>AA2</f>
        <v>69</v>
      </c>
      <c r="AC77" s="476" t="s">
        <v>99</v>
      </c>
      <c r="AD77" s="196"/>
      <c r="AG77" s="11"/>
      <c r="AH77" s="12"/>
      <c r="AI77" s="12"/>
      <c r="AJ77" s="12"/>
      <c r="AK77" s="12"/>
      <c r="AL77" s="197">
        <f>AK2</f>
        <v>29</v>
      </c>
      <c r="AM77" s="476" t="s">
        <v>99</v>
      </c>
      <c r="AQ77" s="11"/>
      <c r="AR77" s="12"/>
      <c r="AS77" s="12"/>
      <c r="AT77" s="12"/>
      <c r="AU77" s="12"/>
      <c r="AV77" s="200">
        <f>DA75</f>
        <v>0</v>
      </c>
      <c r="AW77" s="476" t="s">
        <v>99</v>
      </c>
    </row>
    <row r="78" spans="2:49" ht="14.25" thickBot="1" thickTop="1">
      <c r="B78" s="34" t="s">
        <v>26</v>
      </c>
      <c r="C78" s="38" t="s">
        <v>1</v>
      </c>
      <c r="D78" s="38" t="s">
        <v>27</v>
      </c>
      <c r="E78" s="38" t="s">
        <v>8</v>
      </c>
      <c r="F78" s="38" t="s">
        <v>28</v>
      </c>
      <c r="G78" s="38" t="s">
        <v>10</v>
      </c>
      <c r="H78" s="38" t="s">
        <v>11</v>
      </c>
      <c r="I78" s="477" t="s">
        <v>29</v>
      </c>
      <c r="L78" s="34" t="s">
        <v>26</v>
      </c>
      <c r="M78" s="38" t="s">
        <v>1</v>
      </c>
      <c r="N78" s="38" t="s">
        <v>27</v>
      </c>
      <c r="O78" s="38" t="s">
        <v>8</v>
      </c>
      <c r="P78" s="38" t="s">
        <v>28</v>
      </c>
      <c r="Q78" s="38" t="s">
        <v>10</v>
      </c>
      <c r="R78" s="38" t="s">
        <v>11</v>
      </c>
      <c r="S78" s="477" t="s">
        <v>29</v>
      </c>
      <c r="V78" s="34" t="s">
        <v>26</v>
      </c>
      <c r="W78" s="38" t="s">
        <v>1</v>
      </c>
      <c r="X78" s="38" t="s">
        <v>27</v>
      </c>
      <c r="Y78" s="38" t="s">
        <v>8</v>
      </c>
      <c r="Z78" s="38" t="s">
        <v>28</v>
      </c>
      <c r="AA78" s="38" t="s">
        <v>10</v>
      </c>
      <c r="AB78" s="38" t="s">
        <v>11</v>
      </c>
      <c r="AC78" s="477" t="s">
        <v>29</v>
      </c>
      <c r="AF78" s="34" t="s">
        <v>26</v>
      </c>
      <c r="AG78" s="38" t="s">
        <v>1</v>
      </c>
      <c r="AH78" s="38" t="s">
        <v>4</v>
      </c>
      <c r="AI78" s="38" t="s">
        <v>8</v>
      </c>
      <c r="AJ78" s="38" t="s">
        <v>28</v>
      </c>
      <c r="AK78" s="38" t="s">
        <v>10</v>
      </c>
      <c r="AL78" s="38" t="s">
        <v>11</v>
      </c>
      <c r="AM78" s="477" t="s">
        <v>29</v>
      </c>
      <c r="AP78" s="34" t="s">
        <v>26</v>
      </c>
      <c r="AQ78" s="38" t="s">
        <v>1</v>
      </c>
      <c r="AR78" s="38" t="s">
        <v>4</v>
      </c>
      <c r="AS78" s="38" t="s">
        <v>8</v>
      </c>
      <c r="AT78" s="38" t="s">
        <v>28</v>
      </c>
      <c r="AU78" s="38" t="s">
        <v>10</v>
      </c>
      <c r="AV78" s="38" t="s">
        <v>11</v>
      </c>
      <c r="AW78" s="477" t="s">
        <v>29</v>
      </c>
    </row>
    <row r="79" spans="2:49" ht="17.25" thickTop="1">
      <c r="B79" s="213">
        <v>1</v>
      </c>
      <c r="C79" s="214" t="s">
        <v>13</v>
      </c>
      <c r="D79" s="222">
        <v>1</v>
      </c>
      <c r="E79" s="231">
        <v>52.1</v>
      </c>
      <c r="F79" s="231">
        <v>54.55</v>
      </c>
      <c r="G79" s="231">
        <v>54.4</v>
      </c>
      <c r="H79" s="231">
        <v>54.25</v>
      </c>
      <c r="I79" s="337">
        <v>215.3</v>
      </c>
      <c r="L79" s="213">
        <v>1</v>
      </c>
      <c r="M79" s="394" t="s">
        <v>16</v>
      </c>
      <c r="N79" s="396">
        <v>1</v>
      </c>
      <c r="O79" s="398">
        <v>60.699999999999996</v>
      </c>
      <c r="P79" s="398">
        <v>58</v>
      </c>
      <c r="Q79" s="398">
        <v>57.8</v>
      </c>
      <c r="R79" s="398">
        <v>58.550000000000004</v>
      </c>
      <c r="S79" s="483">
        <v>235.05</v>
      </c>
      <c r="V79" s="213">
        <v>1</v>
      </c>
      <c r="W79" s="229" t="s">
        <v>15</v>
      </c>
      <c r="X79" s="420">
        <v>1</v>
      </c>
      <c r="Y79" s="231">
        <v>64.55</v>
      </c>
      <c r="Z79" s="231">
        <v>59.349999999999994</v>
      </c>
      <c r="AA79" s="231">
        <v>60.7</v>
      </c>
      <c r="AB79" s="231">
        <v>64.8</v>
      </c>
      <c r="AC79" s="309">
        <v>249.39999999999998</v>
      </c>
      <c r="AF79" s="213">
        <v>1</v>
      </c>
      <c r="AG79" s="214" t="s">
        <v>15</v>
      </c>
      <c r="AH79" s="215">
        <v>1</v>
      </c>
      <c r="AI79" s="338">
        <v>69.4</v>
      </c>
      <c r="AJ79" s="338">
        <v>64.05</v>
      </c>
      <c r="AK79" s="338">
        <v>68</v>
      </c>
      <c r="AL79" s="338">
        <v>71.65</v>
      </c>
      <c r="AM79" s="309">
        <v>273.1</v>
      </c>
      <c r="AP79" s="213">
        <v>1</v>
      </c>
      <c r="AQ79" s="214" t="s">
        <v>115</v>
      </c>
      <c r="AR79" s="215">
        <v>1</v>
      </c>
      <c r="AS79" s="338">
        <v>75.25</v>
      </c>
      <c r="AT79" s="338">
        <v>68</v>
      </c>
      <c r="AU79" s="338">
        <v>68.1</v>
      </c>
      <c r="AV79" s="338">
        <v>77.1</v>
      </c>
      <c r="AW79" s="309">
        <v>288.45</v>
      </c>
    </row>
    <row r="80" spans="2:49" ht="16.5">
      <c r="B80" s="213">
        <v>2</v>
      </c>
      <c r="C80" s="214" t="s">
        <v>18</v>
      </c>
      <c r="D80" s="222">
        <v>1</v>
      </c>
      <c r="E80" s="231">
        <v>52.849999999999994</v>
      </c>
      <c r="F80" s="231">
        <v>53.35</v>
      </c>
      <c r="G80" s="231">
        <v>53.199999999999996</v>
      </c>
      <c r="H80" s="231">
        <v>54.15</v>
      </c>
      <c r="I80" s="337">
        <v>213.54999999999998</v>
      </c>
      <c r="L80" s="213">
        <v>2</v>
      </c>
      <c r="M80" s="325" t="s">
        <v>13</v>
      </c>
      <c r="N80" s="329">
        <v>1</v>
      </c>
      <c r="O80" s="330">
        <v>60.199999999999996</v>
      </c>
      <c r="P80" s="330">
        <v>57.400000000000006</v>
      </c>
      <c r="Q80" s="330">
        <v>57.900000000000006</v>
      </c>
      <c r="R80" s="330">
        <v>58.6</v>
      </c>
      <c r="S80" s="326">
        <v>234.1</v>
      </c>
      <c r="V80" s="213">
        <v>2</v>
      </c>
      <c r="W80" s="229" t="s">
        <v>116</v>
      </c>
      <c r="X80" s="420">
        <v>1</v>
      </c>
      <c r="Y80" s="231">
        <v>63</v>
      </c>
      <c r="Z80" s="231">
        <v>59.55</v>
      </c>
      <c r="AA80" s="231">
        <v>60</v>
      </c>
      <c r="AB80" s="231">
        <v>64.4</v>
      </c>
      <c r="AC80" s="309">
        <v>246.95000000000002</v>
      </c>
      <c r="AF80" s="213">
        <v>2</v>
      </c>
      <c r="AG80" s="214" t="s">
        <v>18</v>
      </c>
      <c r="AH80" s="215">
        <v>1</v>
      </c>
      <c r="AI80" s="338">
        <v>67.6</v>
      </c>
      <c r="AJ80" s="338">
        <v>64.19999999999999</v>
      </c>
      <c r="AK80" s="338">
        <v>68</v>
      </c>
      <c r="AL80" s="338">
        <v>71.4</v>
      </c>
      <c r="AM80" s="309">
        <v>271.2</v>
      </c>
      <c r="AP80" s="213">
        <v>2</v>
      </c>
      <c r="AQ80" s="214" t="s">
        <v>16</v>
      </c>
      <c r="AR80" s="215">
        <v>1</v>
      </c>
      <c r="AS80" s="338">
        <v>74.89999999999999</v>
      </c>
      <c r="AT80" s="338">
        <v>64.7</v>
      </c>
      <c r="AU80" s="338">
        <v>69.10000000000001</v>
      </c>
      <c r="AV80" s="338">
        <v>76.65</v>
      </c>
      <c r="AW80" s="309">
        <v>285.35</v>
      </c>
    </row>
    <row r="81" spans="2:49" ht="16.5">
      <c r="B81" s="213">
        <f>IF(ISBLANK(C81),"",B80+1)</f>
      </c>
      <c r="C81" s="214"/>
      <c r="D81" s="222"/>
      <c r="E81" s="231"/>
      <c r="F81" s="231"/>
      <c r="G81" s="231"/>
      <c r="H81" s="231"/>
      <c r="I81" s="337"/>
      <c r="L81" s="213">
        <v>3</v>
      </c>
      <c r="M81" s="325" t="s">
        <v>116</v>
      </c>
      <c r="N81" s="329">
        <v>1</v>
      </c>
      <c r="O81" s="330">
        <v>60.4</v>
      </c>
      <c r="P81" s="330">
        <v>57.4</v>
      </c>
      <c r="Q81" s="330">
        <v>57.7</v>
      </c>
      <c r="R81" s="330">
        <v>58.14999999999999</v>
      </c>
      <c r="S81" s="326">
        <v>233.64999999999998</v>
      </c>
      <c r="V81" s="213">
        <v>3</v>
      </c>
      <c r="W81" s="229" t="s">
        <v>115</v>
      </c>
      <c r="X81" s="420">
        <v>1</v>
      </c>
      <c r="Y81" s="231">
        <v>64.10000000000001</v>
      </c>
      <c r="Z81" s="231">
        <v>59</v>
      </c>
      <c r="AA81" s="231">
        <v>59.900000000000006</v>
      </c>
      <c r="AB81" s="231">
        <v>63.150000000000006</v>
      </c>
      <c r="AC81" s="309">
        <v>246.15</v>
      </c>
      <c r="AF81" s="213">
        <v>3</v>
      </c>
      <c r="AG81" s="214" t="s">
        <v>16</v>
      </c>
      <c r="AH81" s="215">
        <v>1</v>
      </c>
      <c r="AI81" s="338">
        <v>68.8</v>
      </c>
      <c r="AJ81" s="338">
        <v>63.650000000000006</v>
      </c>
      <c r="AK81" s="338">
        <v>66.7</v>
      </c>
      <c r="AL81" s="338">
        <v>71.35</v>
      </c>
      <c r="AM81" s="309">
        <v>270.5</v>
      </c>
      <c r="AP81" s="213">
        <f>IF(ISBLANK(AQ81),"",AP80+1)</f>
        <v>3</v>
      </c>
      <c r="AQ81" s="214" t="s">
        <v>13</v>
      </c>
      <c r="AR81" s="215">
        <v>1</v>
      </c>
      <c r="AS81" s="338">
        <v>75.35</v>
      </c>
      <c r="AT81" s="338">
        <v>62</v>
      </c>
      <c r="AU81" s="338">
        <v>69.8</v>
      </c>
      <c r="AV81" s="338">
        <v>73.4</v>
      </c>
      <c r="AW81" s="309">
        <v>280.54999999999995</v>
      </c>
    </row>
    <row r="82" spans="2:49" ht="16.5">
      <c r="B82" s="213">
        <f aca="true" t="shared" si="21" ref="B82:B94">IF(ISBLANK(C82),"",B81+1)</f>
      </c>
      <c r="C82" s="214"/>
      <c r="D82" s="222"/>
      <c r="E82" s="231"/>
      <c r="F82" s="231"/>
      <c r="G82" s="231"/>
      <c r="H82" s="231"/>
      <c r="I82" s="337"/>
      <c r="L82" s="213">
        <v>4</v>
      </c>
      <c r="M82" s="325" t="s">
        <v>15</v>
      </c>
      <c r="N82" s="329">
        <v>1</v>
      </c>
      <c r="O82" s="330">
        <v>60.2</v>
      </c>
      <c r="P82" s="330">
        <v>56.75</v>
      </c>
      <c r="Q82" s="330">
        <v>57.4</v>
      </c>
      <c r="R82" s="330">
        <v>58.65</v>
      </c>
      <c r="S82" s="326">
        <v>233</v>
      </c>
      <c r="V82" s="213">
        <v>4</v>
      </c>
      <c r="W82" s="229" t="s">
        <v>13</v>
      </c>
      <c r="X82" s="420">
        <v>1</v>
      </c>
      <c r="Y82" s="231">
        <v>63.400000000000006</v>
      </c>
      <c r="Z82" s="231">
        <v>58.5</v>
      </c>
      <c r="AA82" s="231">
        <v>59.5</v>
      </c>
      <c r="AB82" s="231">
        <v>64.10000000000001</v>
      </c>
      <c r="AC82" s="309">
        <v>245.5</v>
      </c>
      <c r="AF82" s="213">
        <f aca="true" t="shared" si="22" ref="AF82:AF88">IF(ISBLANK(AG82),"",AF81+1)</f>
        <v>4</v>
      </c>
      <c r="AG82" s="214" t="s">
        <v>13</v>
      </c>
      <c r="AH82" s="215">
        <v>1</v>
      </c>
      <c r="AI82" s="338">
        <v>67.95</v>
      </c>
      <c r="AJ82" s="338">
        <v>63.7</v>
      </c>
      <c r="AK82" s="338">
        <v>66</v>
      </c>
      <c r="AL82" s="338">
        <v>71.8</v>
      </c>
      <c r="AM82" s="309">
        <v>269.45</v>
      </c>
      <c r="AP82" s="213">
        <f>IF(ISBLANK(AQ82),"",AP81+1)</f>
      </c>
      <c r="AQ82" s="214"/>
      <c r="AR82" s="215" t="s">
        <v>30</v>
      </c>
      <c r="AS82" s="338" t="s">
        <v>30</v>
      </c>
      <c r="AT82" s="338" t="s">
        <v>30</v>
      </c>
      <c r="AU82" s="338" t="s">
        <v>30</v>
      </c>
      <c r="AV82" s="338" t="s">
        <v>30</v>
      </c>
      <c r="AW82" s="309">
        <f>SUM(AS82:AV82)</f>
        <v>0</v>
      </c>
    </row>
    <row r="83" spans="2:49" ht="16.5">
      <c r="B83" s="213">
        <f t="shared" si="21"/>
      </c>
      <c r="C83" s="214"/>
      <c r="D83" s="222"/>
      <c r="E83" s="231"/>
      <c r="F83" s="231"/>
      <c r="G83" s="231"/>
      <c r="H83" s="231"/>
      <c r="I83" s="337"/>
      <c r="L83" s="213">
        <v>5</v>
      </c>
      <c r="M83" s="325" t="s">
        <v>116</v>
      </c>
      <c r="N83" s="329">
        <v>2</v>
      </c>
      <c r="O83" s="330">
        <v>60.25</v>
      </c>
      <c r="P83" s="330">
        <v>57</v>
      </c>
      <c r="Q83" s="330">
        <v>57.10000000000001</v>
      </c>
      <c r="R83" s="330">
        <v>58.05</v>
      </c>
      <c r="S83" s="326">
        <v>232.40000000000003</v>
      </c>
      <c r="V83" s="213">
        <v>5</v>
      </c>
      <c r="W83" s="229" t="s">
        <v>16</v>
      </c>
      <c r="X83" s="420">
        <v>1</v>
      </c>
      <c r="Y83" s="231">
        <v>63.6</v>
      </c>
      <c r="Z83" s="231">
        <v>58</v>
      </c>
      <c r="AA83" s="231">
        <v>58</v>
      </c>
      <c r="AB83" s="231">
        <v>64.55</v>
      </c>
      <c r="AC83" s="309">
        <v>244.14999999999998</v>
      </c>
      <c r="AF83" s="213">
        <f t="shared" si="22"/>
        <v>5</v>
      </c>
      <c r="AG83" s="214" t="s">
        <v>116</v>
      </c>
      <c r="AH83" s="215">
        <v>1</v>
      </c>
      <c r="AI83" s="338">
        <v>68.9</v>
      </c>
      <c r="AJ83" s="338">
        <v>58.6</v>
      </c>
      <c r="AK83" s="338">
        <v>66.9</v>
      </c>
      <c r="AL83" s="338">
        <v>71.1</v>
      </c>
      <c r="AM83" s="309">
        <v>265.5</v>
      </c>
      <c r="AP83" s="213">
        <f>IF(ISBLANK(AQ83),"",AP82+1)</f>
      </c>
      <c r="AQ83" s="214"/>
      <c r="AR83" s="215"/>
      <c r="AS83" s="338"/>
      <c r="AT83" s="338"/>
      <c r="AU83" s="338"/>
      <c r="AV83" s="338"/>
      <c r="AW83" s="309">
        <f>SUM(AS83:AV83)</f>
        <v>0</v>
      </c>
    </row>
    <row r="84" spans="2:49" ht="16.5">
      <c r="B84" s="213">
        <f t="shared" si="21"/>
      </c>
      <c r="C84" s="214"/>
      <c r="D84" s="222"/>
      <c r="E84" s="231"/>
      <c r="F84" s="231"/>
      <c r="G84" s="231"/>
      <c r="H84" s="231"/>
      <c r="I84" s="337"/>
      <c r="L84" s="213">
        <v>6</v>
      </c>
      <c r="M84" s="325" t="s">
        <v>16</v>
      </c>
      <c r="N84" s="329">
        <v>3</v>
      </c>
      <c r="O84" s="330">
        <v>60.4</v>
      </c>
      <c r="P84" s="330">
        <v>56.45</v>
      </c>
      <c r="Q84" s="330">
        <v>57.3</v>
      </c>
      <c r="R84" s="330">
        <v>58.1</v>
      </c>
      <c r="S84" s="326">
        <v>232.24999999999997</v>
      </c>
      <c r="V84" s="213">
        <v>6</v>
      </c>
      <c r="W84" s="229" t="s">
        <v>18</v>
      </c>
      <c r="X84" s="420">
        <v>1</v>
      </c>
      <c r="Y84" s="231">
        <v>63</v>
      </c>
      <c r="Z84" s="231">
        <v>57.099999999999994</v>
      </c>
      <c r="AA84" s="231">
        <v>59.099999999999994</v>
      </c>
      <c r="AB84" s="231">
        <v>64.7</v>
      </c>
      <c r="AC84" s="309">
        <v>243.89999999999998</v>
      </c>
      <c r="AF84" s="213">
        <f t="shared" si="22"/>
      </c>
      <c r="AG84" s="214"/>
      <c r="AH84" s="215"/>
      <c r="AI84" s="338"/>
      <c r="AJ84" s="338"/>
      <c r="AK84" s="338"/>
      <c r="AL84" s="338"/>
      <c r="AM84" s="309"/>
      <c r="AP84" s="213">
        <f>IF(ISBLANK(AQ84),"",AP83+1)</f>
      </c>
      <c r="AQ84" s="214"/>
      <c r="AR84" s="215" t="s">
        <v>30</v>
      </c>
      <c r="AS84" s="338" t="s">
        <v>30</v>
      </c>
      <c r="AT84" s="338" t="s">
        <v>30</v>
      </c>
      <c r="AU84" s="338" t="s">
        <v>30</v>
      </c>
      <c r="AV84" s="338" t="s">
        <v>30</v>
      </c>
      <c r="AW84" s="309">
        <f>SUM(AS84:AV84)</f>
        <v>0</v>
      </c>
    </row>
    <row r="85" spans="2:49" ht="16.5" thickBot="1">
      <c r="B85" s="213">
        <f t="shared" si="21"/>
      </c>
      <c r="C85" s="214"/>
      <c r="D85" s="222"/>
      <c r="E85" s="231"/>
      <c r="F85" s="231"/>
      <c r="G85" s="231"/>
      <c r="H85" s="231"/>
      <c r="I85" s="337"/>
      <c r="L85" s="213">
        <v>7</v>
      </c>
      <c r="M85" s="325" t="s">
        <v>18</v>
      </c>
      <c r="N85" s="329">
        <v>1</v>
      </c>
      <c r="O85" s="330">
        <v>59</v>
      </c>
      <c r="P85" s="330">
        <v>56.8</v>
      </c>
      <c r="Q85" s="330">
        <v>56.699999999999996</v>
      </c>
      <c r="R85" s="330">
        <v>58.7</v>
      </c>
      <c r="S85" s="326">
        <v>231.2</v>
      </c>
      <c r="V85" s="213">
        <v>7</v>
      </c>
      <c r="W85" s="229" t="s">
        <v>15</v>
      </c>
      <c r="X85" s="420">
        <v>2</v>
      </c>
      <c r="Y85" s="231">
        <v>63.4</v>
      </c>
      <c r="Z85" s="231">
        <v>57.2</v>
      </c>
      <c r="AA85" s="231">
        <v>58.3</v>
      </c>
      <c r="AB85" s="231">
        <v>63.7</v>
      </c>
      <c r="AC85" s="309">
        <v>242.59999999999997</v>
      </c>
      <c r="AF85" s="213">
        <f t="shared" si="22"/>
      </c>
      <c r="AG85" s="214"/>
      <c r="AH85" s="215"/>
      <c r="AI85" s="338"/>
      <c r="AJ85" s="338"/>
      <c r="AK85" s="338"/>
      <c r="AL85" s="338"/>
      <c r="AM85" s="309"/>
      <c r="AP85" s="13"/>
      <c r="AQ85" s="14"/>
      <c r="AR85" s="15"/>
      <c r="AS85" s="16"/>
      <c r="AT85" s="16"/>
      <c r="AU85" s="16"/>
      <c r="AV85" s="16"/>
      <c r="AW85" s="481"/>
    </row>
    <row r="86" spans="2:39" ht="16.5" thickTop="1">
      <c r="B86" s="213">
        <f t="shared" si="21"/>
      </c>
      <c r="C86" s="214"/>
      <c r="D86" s="222"/>
      <c r="E86" s="231"/>
      <c r="F86" s="231"/>
      <c r="G86" s="231"/>
      <c r="H86" s="231"/>
      <c r="I86" s="337"/>
      <c r="L86" s="213">
        <v>8</v>
      </c>
      <c r="M86" s="325" t="s">
        <v>13</v>
      </c>
      <c r="N86" s="329">
        <v>2</v>
      </c>
      <c r="O86" s="330">
        <v>60</v>
      </c>
      <c r="P86" s="330">
        <v>56.45</v>
      </c>
      <c r="Q86" s="330">
        <v>57.3</v>
      </c>
      <c r="R86" s="330">
        <v>57.300000000000004</v>
      </c>
      <c r="S86" s="326">
        <v>231.05</v>
      </c>
      <c r="V86" s="213">
        <v>8</v>
      </c>
      <c r="W86" s="229" t="s">
        <v>115</v>
      </c>
      <c r="X86" s="420">
        <v>2</v>
      </c>
      <c r="Y86" s="231">
        <v>63.8</v>
      </c>
      <c r="Z86" s="231">
        <v>58.5</v>
      </c>
      <c r="AA86" s="231">
        <v>56.7</v>
      </c>
      <c r="AB86" s="231">
        <v>62</v>
      </c>
      <c r="AC86" s="309">
        <v>241</v>
      </c>
      <c r="AF86" s="213">
        <f t="shared" si="22"/>
      </c>
      <c r="AG86" s="214"/>
      <c r="AH86" s="215"/>
      <c r="AI86" s="338"/>
      <c r="AJ86" s="338"/>
      <c r="AK86" s="338"/>
      <c r="AL86" s="338"/>
      <c r="AM86" s="309"/>
    </row>
    <row r="87" spans="2:39" ht="16.5">
      <c r="B87" s="213">
        <f t="shared" si="21"/>
      </c>
      <c r="C87" s="214"/>
      <c r="D87" s="222"/>
      <c r="E87" s="231"/>
      <c r="F87" s="231"/>
      <c r="G87" s="231"/>
      <c r="H87" s="231"/>
      <c r="I87" s="337"/>
      <c r="L87" s="213">
        <v>9</v>
      </c>
      <c r="M87" s="325" t="s">
        <v>115</v>
      </c>
      <c r="N87" s="329">
        <v>1</v>
      </c>
      <c r="O87" s="330">
        <v>60</v>
      </c>
      <c r="P87" s="330">
        <v>55.8</v>
      </c>
      <c r="Q87" s="330">
        <v>56.5</v>
      </c>
      <c r="R87" s="330">
        <v>56.900000000000006</v>
      </c>
      <c r="S87" s="326">
        <v>229.20000000000002</v>
      </c>
      <c r="V87" s="213">
        <v>9</v>
      </c>
      <c r="W87" s="229" t="s">
        <v>115</v>
      </c>
      <c r="X87" s="420">
        <v>3</v>
      </c>
      <c r="Y87" s="231">
        <v>61.099999999999994</v>
      </c>
      <c r="Z87" s="231">
        <v>57.15</v>
      </c>
      <c r="AA87" s="231">
        <v>57.8</v>
      </c>
      <c r="AB87" s="231">
        <v>61.7</v>
      </c>
      <c r="AC87" s="309">
        <v>237.75</v>
      </c>
      <c r="AF87" s="213">
        <f t="shared" si="22"/>
      </c>
      <c r="AG87" s="214"/>
      <c r="AH87" s="215"/>
      <c r="AI87" s="338"/>
      <c r="AJ87" s="338"/>
      <c r="AK87" s="338"/>
      <c r="AL87" s="338"/>
      <c r="AM87" s="309"/>
    </row>
    <row r="88" spans="2:39" ht="16.5" customHeight="1">
      <c r="B88" s="213">
        <f t="shared" si="21"/>
      </c>
      <c r="C88" s="214"/>
      <c r="D88" s="222"/>
      <c r="E88" s="216"/>
      <c r="F88" s="216"/>
      <c r="G88" s="216"/>
      <c r="H88" s="216"/>
      <c r="I88" s="337"/>
      <c r="L88" s="213">
        <f aca="true" t="shared" si="23" ref="L88:L94">IF(ISBLANK(M88),"",L87+1)</f>
        <v>10</v>
      </c>
      <c r="M88" s="325" t="s">
        <v>13</v>
      </c>
      <c r="N88" s="329">
        <v>3</v>
      </c>
      <c r="O88" s="330">
        <v>59.400000000000006</v>
      </c>
      <c r="P88" s="330">
        <v>54.400000000000006</v>
      </c>
      <c r="Q88" s="330">
        <v>55.900000000000006</v>
      </c>
      <c r="R88" s="330">
        <v>58.25</v>
      </c>
      <c r="S88" s="326">
        <v>227.95000000000002</v>
      </c>
      <c r="V88" s="213">
        <f aca="true" t="shared" si="24" ref="V88:V105">IF(ISBLANK(W88),"",V87+1)</f>
        <v>10</v>
      </c>
      <c r="W88" s="229" t="s">
        <v>13</v>
      </c>
      <c r="X88" s="420">
        <v>2</v>
      </c>
      <c r="Y88" s="231">
        <v>61.1</v>
      </c>
      <c r="Z88" s="231">
        <v>57.25</v>
      </c>
      <c r="AA88" s="231">
        <v>56.3</v>
      </c>
      <c r="AB88" s="231">
        <v>63.099999999999994</v>
      </c>
      <c r="AC88" s="309">
        <v>237.74999999999997</v>
      </c>
      <c r="AF88" s="213">
        <f t="shared" si="22"/>
      </c>
      <c r="AG88" s="214"/>
      <c r="AH88" s="215"/>
      <c r="AI88" s="338"/>
      <c r="AJ88" s="338"/>
      <c r="AK88" s="338"/>
      <c r="AL88" s="338"/>
      <c r="AM88" s="309">
        <f>SUM(AI88:AL88)</f>
        <v>0</v>
      </c>
    </row>
    <row r="89" spans="2:39" ht="16.5" thickBot="1">
      <c r="B89" s="213">
        <f t="shared" si="21"/>
      </c>
      <c r="C89" s="214"/>
      <c r="D89" s="222"/>
      <c r="E89" s="216"/>
      <c r="F89" s="216"/>
      <c r="G89" s="216"/>
      <c r="H89" s="216"/>
      <c r="I89" s="337"/>
      <c r="L89" s="213">
        <f t="shared" si="23"/>
        <v>11</v>
      </c>
      <c r="M89" s="325" t="s">
        <v>18</v>
      </c>
      <c r="N89" s="329">
        <v>2</v>
      </c>
      <c r="O89" s="330">
        <v>58.2</v>
      </c>
      <c r="P89" s="330">
        <v>54.7</v>
      </c>
      <c r="Q89" s="330">
        <v>55.2</v>
      </c>
      <c r="R89" s="330">
        <v>58.24999999999999</v>
      </c>
      <c r="S89" s="326">
        <v>226.35000000000002</v>
      </c>
      <c r="V89" s="213">
        <f t="shared" si="24"/>
        <v>11</v>
      </c>
      <c r="W89" s="229" t="s">
        <v>18</v>
      </c>
      <c r="X89" s="420">
        <v>2</v>
      </c>
      <c r="Y89" s="231">
        <v>61.15</v>
      </c>
      <c r="Z89" s="231">
        <v>55.35</v>
      </c>
      <c r="AA89" s="231">
        <v>56.599999999999994</v>
      </c>
      <c r="AB89" s="231">
        <v>62.85000000000001</v>
      </c>
      <c r="AC89" s="309">
        <v>235.95</v>
      </c>
      <c r="AF89" s="218"/>
      <c r="AG89" s="219"/>
      <c r="AH89" s="220"/>
      <c r="AI89" s="221"/>
      <c r="AJ89" s="221"/>
      <c r="AK89" s="221"/>
      <c r="AL89" s="221"/>
      <c r="AM89" s="310"/>
    </row>
    <row r="90" spans="2:39" ht="17.25" thickTop="1">
      <c r="B90" s="213">
        <f t="shared" si="21"/>
      </c>
      <c r="C90" s="214"/>
      <c r="D90" s="222"/>
      <c r="E90" s="216"/>
      <c r="F90" s="216"/>
      <c r="G90" s="216"/>
      <c r="H90" s="216"/>
      <c r="I90" s="337"/>
      <c r="L90" s="213">
        <f t="shared" si="23"/>
        <v>12</v>
      </c>
      <c r="M90" s="325" t="s">
        <v>16</v>
      </c>
      <c r="N90" s="329">
        <v>2</v>
      </c>
      <c r="O90" s="330">
        <v>58.2</v>
      </c>
      <c r="P90" s="330">
        <v>53.35</v>
      </c>
      <c r="Q90" s="330">
        <v>54.2</v>
      </c>
      <c r="R90" s="330">
        <v>57.650000000000006</v>
      </c>
      <c r="S90" s="326">
        <v>223.4</v>
      </c>
      <c r="V90" s="213">
        <f t="shared" si="24"/>
        <v>12</v>
      </c>
      <c r="W90" s="229" t="s">
        <v>13</v>
      </c>
      <c r="X90" s="420">
        <v>3</v>
      </c>
      <c r="Y90" s="231">
        <v>60.650000000000006</v>
      </c>
      <c r="Z90" s="231">
        <v>56.25</v>
      </c>
      <c r="AA90" s="231">
        <v>55</v>
      </c>
      <c r="AB90" s="231">
        <v>62.25</v>
      </c>
      <c r="AC90" s="309">
        <v>234.15</v>
      </c>
      <c r="AG90" s="24"/>
      <c r="AH90" s="24"/>
      <c r="AI90" s="24"/>
      <c r="AJ90" s="24"/>
      <c r="AK90" s="24"/>
      <c r="AL90" s="24"/>
      <c r="AM90" s="480"/>
    </row>
    <row r="91" spans="2:29" ht="16.5">
      <c r="B91" s="213">
        <f t="shared" si="21"/>
      </c>
      <c r="C91" s="214"/>
      <c r="D91" s="222"/>
      <c r="E91" s="216"/>
      <c r="F91" s="216"/>
      <c r="G91" s="216"/>
      <c r="H91" s="216"/>
      <c r="I91" s="337"/>
      <c r="L91" s="213">
        <f t="shared" si="23"/>
        <v>13</v>
      </c>
      <c r="M91" s="325" t="s">
        <v>16</v>
      </c>
      <c r="N91" s="329">
        <v>4</v>
      </c>
      <c r="O91" s="330">
        <v>56.2</v>
      </c>
      <c r="P91" s="330">
        <v>52.75</v>
      </c>
      <c r="Q91" s="330">
        <v>54.699999999999996</v>
      </c>
      <c r="R91" s="330">
        <v>57.65</v>
      </c>
      <c r="S91" s="326">
        <v>221.3</v>
      </c>
      <c r="V91" s="213">
        <f t="shared" si="24"/>
      </c>
      <c r="W91" s="229"/>
      <c r="X91" s="420"/>
      <c r="Y91" s="231"/>
      <c r="Z91" s="231"/>
      <c r="AA91" s="231"/>
      <c r="AB91" s="231"/>
      <c r="AC91" s="309"/>
    </row>
    <row r="92" spans="2:29" ht="16.5" customHeight="1">
      <c r="B92" s="213">
        <f t="shared" si="21"/>
      </c>
      <c r="C92" s="214"/>
      <c r="D92" s="222"/>
      <c r="E92" s="216"/>
      <c r="F92" s="216"/>
      <c r="G92" s="216"/>
      <c r="H92" s="216"/>
      <c r="I92" s="337"/>
      <c r="L92" s="213">
        <f t="shared" si="23"/>
        <v>14</v>
      </c>
      <c r="M92" s="334" t="s">
        <v>116</v>
      </c>
      <c r="N92" s="321">
        <v>3</v>
      </c>
      <c r="O92" s="322">
        <v>28.55</v>
      </c>
      <c r="P92" s="322">
        <v>25.25</v>
      </c>
      <c r="Q92" s="322">
        <v>26.200000000000003</v>
      </c>
      <c r="R92" s="322">
        <v>28.549999999999997</v>
      </c>
      <c r="S92" s="337">
        <v>108.55</v>
      </c>
      <c r="V92" s="213">
        <f t="shared" si="24"/>
      </c>
      <c r="W92" s="229"/>
      <c r="X92" s="420"/>
      <c r="Y92" s="231"/>
      <c r="Z92" s="231"/>
      <c r="AA92" s="231"/>
      <c r="AB92" s="231"/>
      <c r="AC92" s="309"/>
    </row>
    <row r="93" spans="2:29" ht="16.5">
      <c r="B93" s="213">
        <f t="shared" si="21"/>
      </c>
      <c r="C93" s="214"/>
      <c r="D93" s="222"/>
      <c r="E93" s="216"/>
      <c r="F93" s="216"/>
      <c r="G93" s="216"/>
      <c r="H93" s="216"/>
      <c r="I93" s="337"/>
      <c r="L93" s="213">
        <f t="shared" si="23"/>
        <v>15</v>
      </c>
      <c r="M93" s="334" t="s">
        <v>115</v>
      </c>
      <c r="N93" s="321">
        <v>2</v>
      </c>
      <c r="O93" s="322">
        <v>14.5</v>
      </c>
      <c r="P93" s="322">
        <v>10.5</v>
      </c>
      <c r="Q93" s="322">
        <v>12.8</v>
      </c>
      <c r="R93" s="322">
        <v>13.95</v>
      </c>
      <c r="S93" s="337">
        <v>51.75</v>
      </c>
      <c r="V93" s="213">
        <f t="shared" si="24"/>
      </c>
      <c r="W93" s="229"/>
      <c r="X93" s="420"/>
      <c r="Y93" s="231"/>
      <c r="Z93" s="231"/>
      <c r="AA93" s="231"/>
      <c r="AB93" s="231"/>
      <c r="AC93" s="309"/>
    </row>
    <row r="94" spans="2:29" ht="16.5">
      <c r="B94" s="213">
        <f t="shared" si="21"/>
      </c>
      <c r="C94" s="214"/>
      <c r="D94" s="222"/>
      <c r="E94" s="224"/>
      <c r="F94" s="224"/>
      <c r="G94" s="224"/>
      <c r="H94" s="224"/>
      <c r="I94" s="337"/>
      <c r="L94" s="213">
        <f t="shared" si="23"/>
      </c>
      <c r="M94" s="325"/>
      <c r="N94" s="329"/>
      <c r="O94" s="330"/>
      <c r="P94" s="330"/>
      <c r="Q94" s="330"/>
      <c r="R94" s="330"/>
      <c r="S94" s="326"/>
      <c r="V94" s="213">
        <f t="shared" si="24"/>
      </c>
      <c r="W94" s="229"/>
      <c r="X94" s="420"/>
      <c r="Y94" s="231"/>
      <c r="Z94" s="231"/>
      <c r="AA94" s="231"/>
      <c r="AB94" s="231"/>
      <c r="AC94" s="309"/>
    </row>
    <row r="95" spans="2:29" ht="16.5" thickBot="1">
      <c r="B95" s="225"/>
      <c r="C95" s="226"/>
      <c r="D95" s="227"/>
      <c r="E95" s="228"/>
      <c r="F95" s="228"/>
      <c r="G95" s="228"/>
      <c r="H95" s="228"/>
      <c r="I95" s="482"/>
      <c r="L95" s="213">
        <f>IF(ISBLANK(M95),"",L94+1)</f>
      </c>
      <c r="M95" s="334"/>
      <c r="N95" s="321"/>
      <c r="O95" s="322"/>
      <c r="P95" s="322"/>
      <c r="Q95" s="322"/>
      <c r="R95" s="322"/>
      <c r="S95" s="337"/>
      <c r="V95" s="213">
        <f t="shared" si="24"/>
      </c>
      <c r="W95" s="229"/>
      <c r="X95" s="420"/>
      <c r="Y95" s="231"/>
      <c r="Z95" s="231"/>
      <c r="AA95" s="231"/>
      <c r="AB95" s="231"/>
      <c r="AC95" s="309"/>
    </row>
    <row r="96" spans="12:29" ht="16.5">
      <c r="L96" s="213">
        <f>IF(ISBLANK(M96),"",L95+1)</f>
      </c>
      <c r="M96" s="334"/>
      <c r="N96" s="321"/>
      <c r="O96" s="322"/>
      <c r="P96" s="322"/>
      <c r="Q96" s="322"/>
      <c r="R96" s="322"/>
      <c r="S96" s="337"/>
      <c r="V96" s="213">
        <f t="shared" si="24"/>
      </c>
      <c r="W96" s="229"/>
      <c r="X96" s="420"/>
      <c r="Y96" s="231"/>
      <c r="Z96" s="231"/>
      <c r="AA96" s="231"/>
      <c r="AB96" s="231"/>
      <c r="AC96" s="309"/>
    </row>
    <row r="97" spans="12:29" ht="16.5">
      <c r="L97" s="213">
        <f>IF(ISBLANK(M97),"",L96+1)</f>
      </c>
      <c r="M97" s="325"/>
      <c r="N97" s="329"/>
      <c r="O97" s="330"/>
      <c r="P97" s="330"/>
      <c r="Q97" s="330"/>
      <c r="R97" s="330"/>
      <c r="S97" s="326"/>
      <c r="V97" s="213">
        <f t="shared" si="24"/>
      </c>
      <c r="W97" s="229"/>
      <c r="X97" s="420"/>
      <c r="Y97" s="224"/>
      <c r="Z97" s="224"/>
      <c r="AA97" s="224"/>
      <c r="AB97" s="224"/>
      <c r="AC97" s="309"/>
    </row>
    <row r="98" spans="12:29" ht="16.5">
      <c r="L98" s="213">
        <f aca="true" t="shared" si="25" ref="L98:L109">IF(ISBLANK(M98),"",L97+1)</f>
      </c>
      <c r="M98" s="325"/>
      <c r="N98" s="329"/>
      <c r="O98" s="330"/>
      <c r="P98" s="330"/>
      <c r="Q98" s="330"/>
      <c r="R98" s="330"/>
      <c r="S98" s="326"/>
      <c r="V98" s="213">
        <f t="shared" si="24"/>
      </c>
      <c r="W98" s="229"/>
      <c r="X98" s="230"/>
      <c r="Y98" s="231"/>
      <c r="Z98" s="231"/>
      <c r="AA98" s="231"/>
      <c r="AB98" s="231"/>
      <c r="AC98" s="309"/>
    </row>
    <row r="99" spans="12:29" ht="16.5">
      <c r="L99" s="213">
        <f t="shared" si="25"/>
      </c>
      <c r="M99" s="325"/>
      <c r="N99" s="329"/>
      <c r="O99" s="330"/>
      <c r="P99" s="330"/>
      <c r="Q99" s="330"/>
      <c r="R99" s="330"/>
      <c r="S99" s="326"/>
      <c r="V99" s="213">
        <f t="shared" si="24"/>
      </c>
      <c r="W99" s="229"/>
      <c r="X99" s="230"/>
      <c r="Y99" s="231"/>
      <c r="Z99" s="231"/>
      <c r="AA99" s="231"/>
      <c r="AB99" s="231"/>
      <c r="AC99" s="309"/>
    </row>
    <row r="100" spans="12:29" ht="16.5">
      <c r="L100" s="213">
        <f t="shared" si="25"/>
      </c>
      <c r="M100" s="334"/>
      <c r="N100" s="321"/>
      <c r="O100" s="322"/>
      <c r="P100" s="322"/>
      <c r="Q100" s="322"/>
      <c r="R100" s="322"/>
      <c r="S100" s="337"/>
      <c r="V100" s="213">
        <f t="shared" si="24"/>
      </c>
      <c r="W100" s="229"/>
      <c r="X100" s="230"/>
      <c r="Y100" s="231"/>
      <c r="Z100" s="231"/>
      <c r="AA100" s="231"/>
      <c r="AB100" s="231"/>
      <c r="AC100" s="309"/>
    </row>
    <row r="101" spans="12:29" ht="16.5">
      <c r="L101" s="213">
        <f t="shared" si="25"/>
      </c>
      <c r="M101" s="335"/>
      <c r="N101" s="215"/>
      <c r="O101" s="235"/>
      <c r="P101" s="235"/>
      <c r="Q101" s="235"/>
      <c r="R101" s="235"/>
      <c r="S101" s="337"/>
      <c r="V101" s="213">
        <f t="shared" si="24"/>
      </c>
      <c r="W101" s="229"/>
      <c r="X101" s="230"/>
      <c r="Y101" s="231"/>
      <c r="Z101" s="231"/>
      <c r="AA101" s="231"/>
      <c r="AB101" s="231"/>
      <c r="AC101" s="309"/>
    </row>
    <row r="102" spans="12:29" ht="16.5">
      <c r="L102" s="213">
        <f t="shared" si="25"/>
      </c>
      <c r="M102" s="393"/>
      <c r="N102" s="395"/>
      <c r="O102" s="397"/>
      <c r="P102" s="397"/>
      <c r="Q102" s="397"/>
      <c r="R102" s="397"/>
      <c r="S102" s="326"/>
      <c r="V102" s="213">
        <f t="shared" si="24"/>
      </c>
      <c r="W102" s="229"/>
      <c r="X102" s="230" t="s">
        <v>30</v>
      </c>
      <c r="Y102" s="231" t="s">
        <v>30</v>
      </c>
      <c r="Z102" s="231" t="s">
        <v>30</v>
      </c>
      <c r="AA102" s="231" t="s">
        <v>30</v>
      </c>
      <c r="AB102" s="231" t="s">
        <v>30</v>
      </c>
      <c r="AC102" s="309"/>
    </row>
    <row r="103" spans="12:29" ht="16.5">
      <c r="L103" s="213">
        <f t="shared" si="25"/>
      </c>
      <c r="M103" s="393"/>
      <c r="N103" s="395"/>
      <c r="O103" s="397"/>
      <c r="P103" s="397"/>
      <c r="Q103" s="397"/>
      <c r="R103" s="397"/>
      <c r="S103" s="326"/>
      <c r="V103" s="213">
        <f t="shared" si="24"/>
      </c>
      <c r="W103" s="229"/>
      <c r="X103" s="230"/>
      <c r="Y103" s="231"/>
      <c r="Z103" s="231"/>
      <c r="AA103" s="231"/>
      <c r="AB103" s="231"/>
      <c r="AC103" s="309"/>
    </row>
    <row r="104" spans="12:29" ht="16.5">
      <c r="L104" s="213">
        <f t="shared" si="25"/>
      </c>
      <c r="M104" s="335"/>
      <c r="N104" s="215"/>
      <c r="O104" s="235"/>
      <c r="P104" s="235"/>
      <c r="Q104" s="235"/>
      <c r="R104" s="235"/>
      <c r="S104" s="326"/>
      <c r="V104" s="213">
        <f t="shared" si="24"/>
      </c>
      <c r="W104" s="229"/>
      <c r="X104" s="230"/>
      <c r="Y104" s="231"/>
      <c r="Z104" s="231"/>
      <c r="AA104" s="231"/>
      <c r="AB104" s="231"/>
      <c r="AC104" s="309"/>
    </row>
    <row r="105" spans="12:29" ht="16.5">
      <c r="L105" s="213">
        <f t="shared" si="25"/>
      </c>
      <c r="M105" s="393"/>
      <c r="N105" s="395"/>
      <c r="O105" s="397"/>
      <c r="P105" s="397"/>
      <c r="Q105" s="397"/>
      <c r="R105" s="397"/>
      <c r="S105" s="326"/>
      <c r="V105" s="213">
        <f t="shared" si="24"/>
      </c>
      <c r="W105" s="229"/>
      <c r="X105" s="230"/>
      <c r="Y105" s="231"/>
      <c r="Z105" s="231"/>
      <c r="AA105" s="231"/>
      <c r="AB105" s="231"/>
      <c r="AC105" s="309"/>
    </row>
    <row r="106" spans="12:29" ht="16.5" thickBot="1">
      <c r="L106" s="213">
        <f t="shared" si="25"/>
      </c>
      <c r="M106" s="335"/>
      <c r="N106" s="215"/>
      <c r="O106" s="235"/>
      <c r="P106" s="235"/>
      <c r="Q106" s="235"/>
      <c r="R106" s="235"/>
      <c r="S106" s="337"/>
      <c r="V106" s="218"/>
      <c r="W106" s="232" t="s">
        <v>30</v>
      </c>
      <c r="X106" s="233" t="s">
        <v>30</v>
      </c>
      <c r="Y106" s="234" t="s">
        <v>30</v>
      </c>
      <c r="Z106" s="234" t="s">
        <v>30</v>
      </c>
      <c r="AA106" s="234" t="s">
        <v>30</v>
      </c>
      <c r="AB106" s="234" t="s">
        <v>30</v>
      </c>
      <c r="AC106" s="478" t="s">
        <v>30</v>
      </c>
    </row>
    <row r="107" spans="12:29" ht="16.5" thickTop="1">
      <c r="L107" s="213">
        <f t="shared" si="25"/>
      </c>
      <c r="M107" s="393"/>
      <c r="N107" s="395"/>
      <c r="O107" s="397"/>
      <c r="P107" s="397"/>
      <c r="Q107" s="397"/>
      <c r="R107" s="397"/>
      <c r="S107" s="326"/>
      <c r="V107" s="19"/>
      <c r="W107" s="20"/>
      <c r="X107" s="21"/>
      <c r="Y107" s="22"/>
      <c r="Z107" s="22"/>
      <c r="AA107" s="22"/>
      <c r="AB107" s="22"/>
      <c r="AC107" s="479"/>
    </row>
    <row r="108" spans="12:29" ht="16.5">
      <c r="L108" s="213">
        <f t="shared" si="25"/>
      </c>
      <c r="M108" s="393"/>
      <c r="N108" s="395"/>
      <c r="O108" s="397"/>
      <c r="P108" s="397"/>
      <c r="Q108" s="397"/>
      <c r="R108" s="397"/>
      <c r="S108" s="326"/>
      <c r="V108" s="19"/>
      <c r="W108" s="24"/>
      <c r="X108" s="4"/>
      <c r="Y108" s="24"/>
      <c r="Z108" s="24"/>
      <c r="AA108" s="24"/>
      <c r="AB108" s="24"/>
      <c r="AC108" s="480"/>
    </row>
    <row r="109" spans="12:28" ht="16.5">
      <c r="L109" s="213">
        <f t="shared" si="25"/>
      </c>
      <c r="M109" s="335"/>
      <c r="N109" s="215"/>
      <c r="O109" s="235"/>
      <c r="P109" s="235"/>
      <c r="Q109" s="235"/>
      <c r="R109" s="235"/>
      <c r="S109" s="337"/>
      <c r="Y109"/>
      <c r="Z109"/>
      <c r="AA109"/>
      <c r="AB109"/>
    </row>
    <row r="110" spans="12:29" ht="16.5" thickBot="1">
      <c r="L110" s="218"/>
      <c r="M110" s="336"/>
      <c r="N110" s="236"/>
      <c r="O110" s="237"/>
      <c r="P110" s="237"/>
      <c r="Q110" s="237"/>
      <c r="R110" s="237"/>
      <c r="S110" s="482"/>
      <c r="W110" s="98" t="s">
        <v>30</v>
      </c>
      <c r="X110" s="98" t="s">
        <v>30</v>
      </c>
      <c r="Y110" s="98" t="s">
        <v>30</v>
      </c>
      <c r="Z110" s="98" t="s">
        <v>30</v>
      </c>
      <c r="AA110" s="98" t="s">
        <v>30</v>
      </c>
      <c r="AB110" s="98" t="s">
        <v>30</v>
      </c>
      <c r="AC110" s="98">
        <v>0</v>
      </c>
    </row>
    <row r="111" spans="12:19" ht="13.5" thickTop="1">
      <c r="L111"/>
      <c r="N111"/>
      <c r="O111"/>
      <c r="P111"/>
      <c r="Q111"/>
      <c r="R111"/>
      <c r="S111" s="98"/>
    </row>
    <row r="112" spans="13:19" ht="15">
      <c r="M112" s="331" t="s">
        <v>30</v>
      </c>
      <c r="N112" s="331" t="s">
        <v>30</v>
      </c>
      <c r="O112" s="332" t="s">
        <v>30</v>
      </c>
      <c r="P112" s="332" t="s">
        <v>30</v>
      </c>
      <c r="Q112" s="332" t="s">
        <v>30</v>
      </c>
      <c r="R112" s="332" t="s">
        <v>30</v>
      </c>
      <c r="S112" s="332">
        <v>0</v>
      </c>
    </row>
    <row r="113" spans="13:19" ht="15">
      <c r="M113" s="331" t="s">
        <v>30</v>
      </c>
      <c r="N113" s="331" t="s">
        <v>30</v>
      </c>
      <c r="O113" s="332" t="s">
        <v>30</v>
      </c>
      <c r="P113" s="332" t="s">
        <v>30</v>
      </c>
      <c r="Q113" s="332" t="s">
        <v>30</v>
      </c>
      <c r="R113" s="332" t="s">
        <v>30</v>
      </c>
      <c r="S113" s="332">
        <v>0</v>
      </c>
    </row>
    <row r="114" spans="13:19" ht="15">
      <c r="M114" s="331" t="s">
        <v>30</v>
      </c>
      <c r="N114" s="331" t="s">
        <v>30</v>
      </c>
      <c r="O114" s="332" t="s">
        <v>30</v>
      </c>
      <c r="P114" s="332" t="s">
        <v>30</v>
      </c>
      <c r="Q114" s="332" t="s">
        <v>30</v>
      </c>
      <c r="R114" s="332" t="s">
        <v>30</v>
      </c>
      <c r="S114" s="332">
        <v>0</v>
      </c>
    </row>
    <row r="115" spans="13:19" ht="15">
      <c r="M115" s="331" t="s">
        <v>30</v>
      </c>
      <c r="N115" s="331" t="s">
        <v>30</v>
      </c>
      <c r="O115" s="332" t="s">
        <v>30</v>
      </c>
      <c r="P115" s="332" t="s">
        <v>30</v>
      </c>
      <c r="Q115" s="332" t="s">
        <v>30</v>
      </c>
      <c r="R115" s="332" t="s">
        <v>30</v>
      </c>
      <c r="S115" s="332">
        <v>0</v>
      </c>
    </row>
    <row r="116" spans="13:19" ht="15">
      <c r="M116" s="331" t="s">
        <v>30</v>
      </c>
      <c r="N116" s="331" t="s">
        <v>30</v>
      </c>
      <c r="O116" s="332" t="s">
        <v>30</v>
      </c>
      <c r="P116" s="332" t="s">
        <v>30</v>
      </c>
      <c r="Q116" s="332" t="s">
        <v>30</v>
      </c>
      <c r="R116" s="332" t="s">
        <v>30</v>
      </c>
      <c r="S116" s="332">
        <v>0</v>
      </c>
    </row>
    <row r="117" spans="13:19" ht="15">
      <c r="M117" s="331" t="s">
        <v>30</v>
      </c>
      <c r="N117" s="331" t="s">
        <v>30</v>
      </c>
      <c r="O117" s="332" t="s">
        <v>30</v>
      </c>
      <c r="P117" s="332" t="s">
        <v>30</v>
      </c>
      <c r="Q117" s="332" t="s">
        <v>30</v>
      </c>
      <c r="R117" s="332" t="s">
        <v>30</v>
      </c>
      <c r="S117" s="332">
        <v>0</v>
      </c>
    </row>
    <row r="118" spans="13:19" ht="15">
      <c r="M118" s="331" t="s">
        <v>30</v>
      </c>
      <c r="N118" s="331" t="s">
        <v>30</v>
      </c>
      <c r="O118" s="332" t="s">
        <v>30</v>
      </c>
      <c r="P118" s="332" t="s">
        <v>30</v>
      </c>
      <c r="Q118" s="332" t="s">
        <v>30</v>
      </c>
      <c r="R118" s="332" t="s">
        <v>30</v>
      </c>
      <c r="S118" s="332">
        <v>0</v>
      </c>
    </row>
    <row r="119" spans="13:19" ht="15">
      <c r="M119" s="331" t="s">
        <v>30</v>
      </c>
      <c r="N119" s="331" t="s">
        <v>30</v>
      </c>
      <c r="O119" s="332" t="s">
        <v>30</v>
      </c>
      <c r="P119" s="332" t="s">
        <v>30</v>
      </c>
      <c r="Q119" s="332" t="s">
        <v>30</v>
      </c>
      <c r="R119" s="332" t="s">
        <v>30</v>
      </c>
      <c r="S119" s="332">
        <v>0</v>
      </c>
    </row>
    <row r="120" spans="13:19" ht="15">
      <c r="M120" s="331" t="s">
        <v>30</v>
      </c>
      <c r="N120" s="331" t="s">
        <v>30</v>
      </c>
      <c r="O120" s="332" t="s">
        <v>30</v>
      </c>
      <c r="P120" s="332" t="s">
        <v>30</v>
      </c>
      <c r="Q120" s="332" t="s">
        <v>30</v>
      </c>
      <c r="R120" s="332" t="s">
        <v>30</v>
      </c>
      <c r="S120" s="332">
        <v>0</v>
      </c>
    </row>
    <row r="121" spans="13:19" ht="15">
      <c r="M121" s="331" t="s">
        <v>30</v>
      </c>
      <c r="N121" s="331" t="s">
        <v>30</v>
      </c>
      <c r="O121" s="332" t="s">
        <v>30</v>
      </c>
      <c r="P121" s="332" t="s">
        <v>30</v>
      </c>
      <c r="Q121" s="332" t="s">
        <v>30</v>
      </c>
      <c r="R121" s="332" t="s">
        <v>30</v>
      </c>
      <c r="S121" s="332">
        <v>0</v>
      </c>
    </row>
    <row r="122" spans="13:19" ht="15">
      <c r="M122" s="331" t="s">
        <v>30</v>
      </c>
      <c r="N122" s="331" t="s">
        <v>30</v>
      </c>
      <c r="O122" s="332" t="s">
        <v>30</v>
      </c>
      <c r="P122" s="332" t="s">
        <v>30</v>
      </c>
      <c r="Q122" s="332" t="s">
        <v>30</v>
      </c>
      <c r="R122" s="332" t="s">
        <v>30</v>
      </c>
      <c r="S122" s="332">
        <v>0</v>
      </c>
    </row>
    <row r="123" spans="13:19" ht="15">
      <c r="M123" s="331" t="s">
        <v>30</v>
      </c>
      <c r="N123" s="331" t="s">
        <v>30</v>
      </c>
      <c r="O123" s="332" t="s">
        <v>30</v>
      </c>
      <c r="P123" s="332" t="s">
        <v>30</v>
      </c>
      <c r="Q123" s="332" t="s">
        <v>30</v>
      </c>
      <c r="R123" s="332" t="s">
        <v>30</v>
      </c>
      <c r="S123" s="332">
        <v>0</v>
      </c>
    </row>
    <row r="124" spans="13:19" ht="15">
      <c r="M124" s="331" t="s">
        <v>30</v>
      </c>
      <c r="N124" s="331" t="s">
        <v>30</v>
      </c>
      <c r="O124" s="332" t="s">
        <v>30</v>
      </c>
      <c r="P124" s="332" t="s">
        <v>30</v>
      </c>
      <c r="Q124" s="332" t="s">
        <v>30</v>
      </c>
      <c r="R124" s="332" t="s">
        <v>30</v>
      </c>
      <c r="S124" s="332">
        <v>0</v>
      </c>
    </row>
    <row r="125" spans="13:19" ht="15">
      <c r="M125" s="331" t="s">
        <v>30</v>
      </c>
      <c r="N125" s="331" t="s">
        <v>30</v>
      </c>
      <c r="O125" s="332" t="s">
        <v>30</v>
      </c>
      <c r="P125" s="332" t="s">
        <v>30</v>
      </c>
      <c r="Q125" s="332" t="s">
        <v>30</v>
      </c>
      <c r="R125" s="332" t="s">
        <v>30</v>
      </c>
      <c r="S125" s="332">
        <v>0</v>
      </c>
    </row>
    <row r="126" spans="13:19" ht="15">
      <c r="M126" s="331" t="s">
        <v>30</v>
      </c>
      <c r="N126" s="331" t="s">
        <v>30</v>
      </c>
      <c r="O126" s="332" t="s">
        <v>30</v>
      </c>
      <c r="P126" s="332" t="s">
        <v>30</v>
      </c>
      <c r="Q126" s="332" t="s">
        <v>30</v>
      </c>
      <c r="R126" s="332" t="s">
        <v>30</v>
      </c>
      <c r="S126" s="332">
        <v>0</v>
      </c>
    </row>
    <row r="127" spans="13:19" ht="15">
      <c r="M127" s="331" t="s">
        <v>30</v>
      </c>
      <c r="N127" s="331" t="s">
        <v>30</v>
      </c>
      <c r="O127" s="332" t="s">
        <v>30</v>
      </c>
      <c r="P127" s="332" t="s">
        <v>30</v>
      </c>
      <c r="Q127" s="332" t="s">
        <v>30</v>
      </c>
      <c r="R127" s="332" t="s">
        <v>30</v>
      </c>
      <c r="S127" s="332">
        <v>0</v>
      </c>
    </row>
    <row r="128" spans="13:19" ht="15">
      <c r="M128" s="331" t="s">
        <v>30</v>
      </c>
      <c r="N128" s="331" t="s">
        <v>30</v>
      </c>
      <c r="O128" s="332" t="s">
        <v>30</v>
      </c>
      <c r="P128" s="332" t="s">
        <v>30</v>
      </c>
      <c r="Q128" s="332" t="s">
        <v>30</v>
      </c>
      <c r="R128" s="332" t="s">
        <v>30</v>
      </c>
      <c r="S128" s="332">
        <v>0</v>
      </c>
    </row>
    <row r="129" spans="13:19" ht="15">
      <c r="M129" s="331" t="s">
        <v>30</v>
      </c>
      <c r="N129" s="331" t="s">
        <v>30</v>
      </c>
      <c r="O129" s="332" t="s">
        <v>30</v>
      </c>
      <c r="P129" s="332" t="s">
        <v>30</v>
      </c>
      <c r="Q129" s="332" t="s">
        <v>30</v>
      </c>
      <c r="R129" s="332" t="s">
        <v>30</v>
      </c>
      <c r="S129" s="332">
        <v>0</v>
      </c>
    </row>
    <row r="130" spans="13:19" ht="15">
      <c r="M130" s="331" t="s">
        <v>30</v>
      </c>
      <c r="N130" s="331" t="s">
        <v>30</v>
      </c>
      <c r="O130" s="332" t="s">
        <v>30</v>
      </c>
      <c r="P130" s="332" t="s">
        <v>30</v>
      </c>
      <c r="Q130" s="332" t="s">
        <v>30</v>
      </c>
      <c r="R130" s="332" t="s">
        <v>30</v>
      </c>
      <c r="S130" s="332">
        <v>0</v>
      </c>
    </row>
    <row r="131" spans="13:19" ht="15">
      <c r="M131" s="331" t="s">
        <v>30</v>
      </c>
      <c r="N131" s="331" t="s">
        <v>30</v>
      </c>
      <c r="O131" s="332" t="s">
        <v>30</v>
      </c>
      <c r="P131" s="332" t="s">
        <v>30</v>
      </c>
      <c r="Q131" s="332" t="s">
        <v>30</v>
      </c>
      <c r="R131" s="332" t="s">
        <v>30</v>
      </c>
      <c r="S131" s="332">
        <v>0</v>
      </c>
    </row>
    <row r="132" spans="13:19" ht="15">
      <c r="M132" s="331" t="s">
        <v>30</v>
      </c>
      <c r="N132" s="331" t="s">
        <v>30</v>
      </c>
      <c r="O132" s="332" t="s">
        <v>30</v>
      </c>
      <c r="P132" s="332" t="s">
        <v>30</v>
      </c>
      <c r="Q132" s="332" t="s">
        <v>30</v>
      </c>
      <c r="R132" s="332" t="s">
        <v>30</v>
      </c>
      <c r="S132" s="332">
        <v>0</v>
      </c>
    </row>
  </sheetData>
  <sheetProtection/>
  <mergeCells count="10">
    <mergeCell ref="D76:F76"/>
    <mergeCell ref="N76:R76"/>
    <mergeCell ref="B74:I74"/>
    <mergeCell ref="L74:S74"/>
    <mergeCell ref="X76:Y76"/>
    <mergeCell ref="AR76:AT76"/>
    <mergeCell ref="AP74:AW74"/>
    <mergeCell ref="AF74:AM74"/>
    <mergeCell ref="V74:AC74"/>
    <mergeCell ref="AH76:AM76"/>
  </mergeCells>
  <printOptions/>
  <pageMargins left="0.787401575" right="0.787401575" top="0.984251969" bottom="0.984251969" header="0.4921259845" footer="0.4921259845"/>
  <pageSetup horizontalDpi="300" verticalDpi="300" orientation="portrait" paperSize="9" scale="90" r:id="rId3"/>
  <headerFooter alignWithMargins="0">
    <oddHeader>&amp;C&amp;A&amp;R&amp;"Arial,Gras"&amp;8Vitré, le &amp;D</oddHeader>
    <oddFooter>&amp;CPage &amp;P&amp;R&amp;6G.P.- &amp;D</oddFooter>
  </headerFooter>
  <legacyDrawing r:id="rId2"/>
</worksheet>
</file>

<file path=xl/worksheets/sheet3.xml><?xml version="1.0" encoding="utf-8"?>
<worksheet xmlns="http://schemas.openxmlformats.org/spreadsheetml/2006/main" xmlns:r="http://schemas.openxmlformats.org/officeDocument/2006/relationships">
  <dimension ref="A1:AY646"/>
  <sheetViews>
    <sheetView showZeros="0" zoomScale="75" zoomScaleNormal="75" zoomScalePageLayoutView="0" workbookViewId="0" topLeftCell="AM1">
      <selection activeCell="AH37" sqref="AH37"/>
    </sheetView>
  </sheetViews>
  <sheetFormatPr defaultColWidth="11.421875" defaultRowHeight="12.75"/>
  <cols>
    <col min="1" max="1" width="6.140625" style="31" customWidth="1"/>
    <col min="2" max="2" width="19.421875" style="31" customWidth="1"/>
    <col min="3" max="3" width="11.140625" style="31" customWidth="1"/>
    <col min="4" max="4" width="5.7109375" style="33" customWidth="1"/>
    <col min="5" max="5" width="30.140625" style="31" customWidth="1"/>
    <col min="6" max="6" width="9.7109375" style="31" customWidth="1"/>
    <col min="7" max="7" width="5.00390625" style="31" customWidth="1"/>
    <col min="8" max="9" width="11.57421875" style="31" customWidth="1"/>
    <col min="10" max="10" width="11.421875" style="31" customWidth="1"/>
    <col min="11" max="11" width="5.140625" style="31" customWidth="1"/>
    <col min="12" max="12" width="17.7109375" style="31" customWidth="1"/>
    <col min="13" max="13" width="13.00390625" style="31" customWidth="1"/>
    <col min="14" max="14" width="4.7109375" style="31" customWidth="1"/>
    <col min="15" max="15" width="34.28125" style="31" customWidth="1"/>
    <col min="16" max="16" width="9.7109375" style="152" customWidth="1"/>
    <col min="17" max="17" width="4.140625" style="31" customWidth="1"/>
    <col min="18" max="18" width="8.00390625" style="85" customWidth="1"/>
    <col min="19" max="19" width="9.28125" style="31" customWidth="1"/>
    <col min="20" max="20" width="1.8515625" style="33" customWidth="1"/>
    <col min="21" max="21" width="5.00390625" style="31" customWidth="1"/>
    <col min="22" max="22" width="4.7109375" style="31" customWidth="1"/>
    <col min="23" max="23" width="17.7109375" style="31" customWidth="1"/>
    <col min="24" max="24" width="12.8515625" style="31" customWidth="1"/>
    <col min="25" max="25" width="4.7109375" style="31" customWidth="1"/>
    <col min="26" max="26" width="33.7109375" style="31" customWidth="1"/>
    <col min="27" max="27" width="10.140625" style="31" customWidth="1"/>
    <col min="28" max="28" width="4.7109375" style="31" customWidth="1"/>
    <col min="29" max="29" width="8.7109375" style="31" customWidth="1"/>
    <col min="30" max="30" width="9.421875" style="31" customWidth="1"/>
    <col min="31" max="31" width="0.85546875" style="31" customWidth="1"/>
    <col min="32" max="32" width="11.421875" style="31" customWidth="1"/>
    <col min="33" max="33" width="4.7109375" style="31" customWidth="1"/>
    <col min="34" max="34" width="17.421875" style="31" customWidth="1"/>
    <col min="35" max="35" width="13.57421875" style="31" customWidth="1"/>
    <col min="36" max="36" width="4.8515625" style="31" customWidth="1"/>
    <col min="37" max="37" width="30.7109375" style="31" customWidth="1"/>
    <col min="38" max="38" width="10.140625" style="31" customWidth="1"/>
    <col min="39" max="39" width="4.7109375" style="31" customWidth="1"/>
    <col min="40" max="40" width="8.8515625" style="31" customWidth="1"/>
    <col min="41" max="41" width="9.7109375" style="31" customWidth="1"/>
    <col min="42" max="42" width="11.421875" style="31" customWidth="1"/>
    <col min="43" max="43" width="4.7109375" style="31" customWidth="1"/>
    <col min="44" max="44" width="17.7109375" style="31" customWidth="1"/>
    <col min="45" max="45" width="11.00390625" style="31" customWidth="1"/>
    <col min="46" max="46" width="4.8515625" style="31" customWidth="1"/>
    <col min="47" max="47" width="27.7109375" style="31" customWidth="1"/>
    <col min="48" max="48" width="11.421875" style="31" customWidth="1"/>
    <col min="49" max="49" width="4.7109375" style="31" customWidth="1"/>
    <col min="50" max="16384" width="11.421875" style="31" customWidth="1"/>
  </cols>
  <sheetData>
    <row r="1" spans="1:19" ht="16.5" thickBot="1">
      <c r="A1" s="68" t="s">
        <v>31</v>
      </c>
      <c r="B1" s="53"/>
      <c r="C1" s="53"/>
      <c r="D1" s="86" t="s">
        <v>32</v>
      </c>
      <c r="E1" s="53"/>
      <c r="F1" s="53"/>
      <c r="G1" s="53"/>
      <c r="H1" s="67"/>
      <c r="I1" s="53"/>
      <c r="K1" s="32" t="s">
        <v>31</v>
      </c>
      <c r="L1" s="53"/>
      <c r="M1" s="53"/>
      <c r="N1" s="40"/>
      <c r="O1" s="53"/>
      <c r="P1" s="148"/>
      <c r="Q1" s="40"/>
      <c r="R1" s="81"/>
      <c r="S1" s="33"/>
    </row>
    <row r="2" spans="1:51" ht="14.25" thickBot="1" thickTop="1">
      <c r="A2" s="34" t="s">
        <v>33</v>
      </c>
      <c r="B2" s="35" t="s">
        <v>34</v>
      </c>
      <c r="C2" s="36" t="s">
        <v>6</v>
      </c>
      <c r="D2" s="37" t="s">
        <v>7</v>
      </c>
      <c r="E2" s="38" t="s">
        <v>35</v>
      </c>
      <c r="F2" s="38" t="s">
        <v>79</v>
      </c>
      <c r="G2" s="38" t="s">
        <v>36</v>
      </c>
      <c r="H2" s="38" t="s">
        <v>37</v>
      </c>
      <c r="I2" s="39" t="s">
        <v>38</v>
      </c>
      <c r="J2" s="40"/>
      <c r="K2" s="34" t="s">
        <v>33</v>
      </c>
      <c r="L2" s="35" t="s">
        <v>34</v>
      </c>
      <c r="M2" s="36" t="s">
        <v>6</v>
      </c>
      <c r="N2" s="37" t="s">
        <v>7</v>
      </c>
      <c r="O2" s="38" t="s">
        <v>35</v>
      </c>
      <c r="P2" s="38" t="s">
        <v>79</v>
      </c>
      <c r="Q2" s="38" t="s">
        <v>36</v>
      </c>
      <c r="R2" s="82" t="s">
        <v>37</v>
      </c>
      <c r="S2" s="39" t="s">
        <v>38</v>
      </c>
      <c r="V2" s="34" t="s">
        <v>33</v>
      </c>
      <c r="W2" s="35" t="s">
        <v>34</v>
      </c>
      <c r="X2" s="36" t="s">
        <v>6</v>
      </c>
      <c r="Y2" s="37" t="s">
        <v>7</v>
      </c>
      <c r="Z2" s="38" t="s">
        <v>35</v>
      </c>
      <c r="AA2" s="38" t="s">
        <v>79</v>
      </c>
      <c r="AB2" s="38" t="s">
        <v>36</v>
      </c>
      <c r="AC2" s="82" t="s">
        <v>37</v>
      </c>
      <c r="AD2" s="39" t="s">
        <v>38</v>
      </c>
      <c r="AE2" s="33"/>
      <c r="AG2" s="34" t="s">
        <v>33</v>
      </c>
      <c r="AH2" s="35" t="s">
        <v>34</v>
      </c>
      <c r="AI2" s="36" t="s">
        <v>6</v>
      </c>
      <c r="AJ2" s="37" t="s">
        <v>7</v>
      </c>
      <c r="AK2" s="38" t="s">
        <v>35</v>
      </c>
      <c r="AL2" s="38" t="s">
        <v>79</v>
      </c>
      <c r="AM2" s="38" t="s">
        <v>36</v>
      </c>
      <c r="AN2" s="82" t="s">
        <v>37</v>
      </c>
      <c r="AO2" s="39" t="s">
        <v>38</v>
      </c>
      <c r="AQ2" s="34" t="s">
        <v>33</v>
      </c>
      <c r="AR2" s="35" t="s">
        <v>34</v>
      </c>
      <c r="AS2" s="36" t="s">
        <v>6</v>
      </c>
      <c r="AT2" s="37" t="s">
        <v>7</v>
      </c>
      <c r="AU2" s="38" t="s">
        <v>35</v>
      </c>
      <c r="AV2" s="38" t="s">
        <v>79</v>
      </c>
      <c r="AW2" s="38" t="s">
        <v>36</v>
      </c>
      <c r="AX2" s="82" t="s">
        <v>37</v>
      </c>
      <c r="AY2" s="39" t="s">
        <v>38</v>
      </c>
    </row>
    <row r="3" spans="1:51" ht="17.25" thickBot="1" thickTop="1">
      <c r="A3" s="41">
        <v>1</v>
      </c>
      <c r="B3" s="43" t="str">
        <f>Equipes!A5</f>
        <v>BEAUDOUIN</v>
      </c>
      <c r="C3" s="58" t="str">
        <f>Equipes!B5</f>
        <v>LOLA</v>
      </c>
      <c r="D3" s="59">
        <f>Equipes!C5</f>
        <v>0</v>
      </c>
      <c r="E3" s="55" t="str">
        <f>Equipes!$B$2</f>
        <v>Jeunes d'ARGENTRE</v>
      </c>
      <c r="F3" s="146" t="str">
        <f>Equipes!$B$3</f>
        <v>PROMO-HONNEUR</v>
      </c>
      <c r="G3" s="56">
        <f>Equipes!$F$3</f>
        <v>1</v>
      </c>
      <c r="H3" s="44">
        <f>Equipes!H5</f>
        <v>58.2</v>
      </c>
      <c r="I3" s="42" t="str">
        <f>IF(H3&lt;50,"Blanc",IF(H3&lt;54,"Vert",IF(H3&lt;60,"Bleu",IF(H3&lt;68,"Marron",IF(H3&gt;67.99,"Tricolore")))))</f>
        <v>Bleu</v>
      </c>
      <c r="K3" s="601" t="s">
        <v>127</v>
      </c>
      <c r="L3" s="602"/>
      <c r="M3" s="602"/>
      <c r="N3" s="602"/>
      <c r="O3" s="603"/>
      <c r="P3" s="149"/>
      <c r="Q3" s="147"/>
      <c r="R3" s="137"/>
      <c r="S3" s="138"/>
      <c r="V3" s="601" t="s">
        <v>91</v>
      </c>
      <c r="W3" s="602"/>
      <c r="X3" s="602"/>
      <c r="Y3" s="602"/>
      <c r="Z3" s="603"/>
      <c r="AA3" s="149"/>
      <c r="AB3" s="147"/>
      <c r="AC3" s="137"/>
      <c r="AD3" s="138"/>
      <c r="AE3" s="33"/>
      <c r="AG3" s="601" t="s">
        <v>90</v>
      </c>
      <c r="AH3" s="602"/>
      <c r="AI3" s="602"/>
      <c r="AJ3" s="602"/>
      <c r="AK3" s="603"/>
      <c r="AL3" s="400"/>
      <c r="AM3" s="401"/>
      <c r="AN3" s="401"/>
      <c r="AO3" s="401"/>
      <c r="AQ3" s="601" t="s">
        <v>129</v>
      </c>
      <c r="AR3" s="602"/>
      <c r="AS3" s="602"/>
      <c r="AT3" s="602"/>
      <c r="AU3" s="603"/>
      <c r="AV3" s="400"/>
      <c r="AW3" s="401"/>
      <c r="AX3" s="401"/>
      <c r="AY3" s="401"/>
    </row>
    <row r="4" spans="1:51" ht="13.5" thickTop="1">
      <c r="A4" s="46">
        <v>2</v>
      </c>
      <c r="B4" s="43" t="str">
        <f>Equipes!A6</f>
        <v>BOUVIER</v>
      </c>
      <c r="C4" s="58" t="str">
        <f>Equipes!B6</f>
        <v>LOUISE</v>
      </c>
      <c r="D4" s="59">
        <f>Equipes!C6</f>
        <v>0</v>
      </c>
      <c r="E4" s="55" t="str">
        <f>Equipes!$B$2</f>
        <v>Jeunes d'ARGENTRE</v>
      </c>
      <c r="F4" s="146" t="str">
        <f>Equipes!$B$3</f>
        <v>PROMO-HONNEUR</v>
      </c>
      <c r="G4" s="56">
        <f>Equipes!$F$3</f>
        <v>1</v>
      </c>
      <c r="H4" s="44">
        <f>Equipes!H6</f>
        <v>58.75</v>
      </c>
      <c r="I4" s="42" t="str">
        <f>IF(H4&lt;50,"Blanc",IF(H4&lt;54,"Vert",IF(H4&lt;60,"Bleu",IF(H4&lt;68,"Marron",IF(H4&gt;67.99,"Tricolore")))))</f>
        <v>Bleu</v>
      </c>
      <c r="K4" s="46">
        <v>1</v>
      </c>
      <c r="L4" s="43" t="s">
        <v>285</v>
      </c>
      <c r="M4" s="58" t="s">
        <v>286</v>
      </c>
      <c r="N4" s="54">
        <v>0</v>
      </c>
      <c r="O4" s="55" t="s">
        <v>15</v>
      </c>
      <c r="P4" s="150" t="s">
        <v>124</v>
      </c>
      <c r="Q4" s="62">
        <v>1</v>
      </c>
      <c r="R4" s="84">
        <v>58.800000000000004</v>
      </c>
      <c r="S4" s="45" t="s">
        <v>512</v>
      </c>
      <c r="T4" s="33" t="b">
        <f>IF(P4="EXCELLENCE",1,IF(P4="PROMO-EXCEL.",2,IF(P4="HONNEUR",3,IF(P4="DEPARTEMENTALE",4,IF(P4="DEBUTANTES",5)))))</f>
        <v>0</v>
      </c>
      <c r="V4" s="46">
        <v>1</v>
      </c>
      <c r="W4" s="43" t="s">
        <v>182</v>
      </c>
      <c r="X4" s="58" t="s">
        <v>183</v>
      </c>
      <c r="Y4" s="54">
        <v>0</v>
      </c>
      <c r="Z4" s="55" t="s">
        <v>16</v>
      </c>
      <c r="AA4" s="150" t="s">
        <v>82</v>
      </c>
      <c r="AB4" s="62">
        <v>1</v>
      </c>
      <c r="AC4" s="84">
        <v>62.64999999999999</v>
      </c>
      <c r="AD4" s="45" t="s">
        <v>537</v>
      </c>
      <c r="AE4" s="33">
        <f aca="true" t="shared" si="0" ref="AE4:AE16">IF(AA4="EXCELLENCE",1,IF(AA4="PROMO-EXCEL.",2,IF(AA4="HONNEUR",3,IF(AA4="DEPARTEMENTALE",4,IF(AA4="DEBUTANTES",5)))))</f>
        <v>3</v>
      </c>
      <c r="AG4" s="402"/>
      <c r="AH4" s="403"/>
      <c r="AI4" s="403"/>
      <c r="AJ4" s="403"/>
      <c r="AK4" s="403"/>
      <c r="AL4" s="403"/>
      <c r="AM4" s="403"/>
      <c r="AN4" s="404"/>
      <c r="AO4" s="405"/>
      <c r="AQ4" s="402"/>
      <c r="AR4" s="403"/>
      <c r="AS4" s="403"/>
      <c r="AT4" s="403"/>
      <c r="AU4" s="403"/>
      <c r="AV4" s="403"/>
      <c r="AW4" s="403"/>
      <c r="AX4" s="404"/>
      <c r="AY4" s="405"/>
    </row>
    <row r="5" spans="1:51" ht="14.25">
      <c r="A5" s="46">
        <v>3</v>
      </c>
      <c r="B5" s="43" t="str">
        <f>Equipes!A7</f>
        <v>CELARD</v>
      </c>
      <c r="C5" s="58" t="str">
        <f>Equipes!B7</f>
        <v>LISA</v>
      </c>
      <c r="D5" s="59">
        <f>Equipes!C7</f>
        <v>0</v>
      </c>
      <c r="E5" s="55" t="str">
        <f>Equipes!$B$2</f>
        <v>Jeunes d'ARGENTRE</v>
      </c>
      <c r="F5" s="146" t="str">
        <f>Equipes!$B$3</f>
        <v>PROMO-HONNEUR</v>
      </c>
      <c r="G5" s="56">
        <f>Equipes!$F$3</f>
        <v>1</v>
      </c>
      <c r="H5" s="44">
        <f>Equipes!H7</f>
        <v>58.650000000000006</v>
      </c>
      <c r="I5" s="42" t="str">
        <f aca="true" t="shared" si="1" ref="I5:I68">IF(H5&lt;50,"Blanc",IF(H5&lt;54,"Vert",IF(H5&lt;60,"Bleu",IF(H5&lt;68,"Marron",IF(H5&gt;67.99,"Tricolore")))))</f>
        <v>Bleu</v>
      </c>
      <c r="K5" s="46">
        <v>2</v>
      </c>
      <c r="L5" s="49" t="s">
        <v>135</v>
      </c>
      <c r="M5" s="63" t="s">
        <v>136</v>
      </c>
      <c r="N5" s="62">
        <v>0</v>
      </c>
      <c r="O5" s="55" t="s">
        <v>16</v>
      </c>
      <c r="P5" s="150" t="s">
        <v>124</v>
      </c>
      <c r="Q5" s="62">
        <v>1</v>
      </c>
      <c r="R5" s="84">
        <v>58.75</v>
      </c>
      <c r="S5" s="45" t="s">
        <v>512</v>
      </c>
      <c r="T5" s="33" t="b">
        <f>IF(P5="EXCELLENCE",1,IF(P5="PROMO-EXCEL.",2,IF(P5="HONNEUR",3,IF(P5="DEPARTEMENTALE",4,IF(P5="DEBUTANTES",5)))))</f>
        <v>0</v>
      </c>
      <c r="V5" s="46">
        <f>V4+1</f>
        <v>2</v>
      </c>
      <c r="W5" s="43" t="s">
        <v>389</v>
      </c>
      <c r="X5" s="57" t="s">
        <v>390</v>
      </c>
      <c r="Y5" s="54">
        <v>0</v>
      </c>
      <c r="Z5" s="55" t="s">
        <v>116</v>
      </c>
      <c r="AA5" s="150" t="s">
        <v>82</v>
      </c>
      <c r="AB5" s="62">
        <v>1</v>
      </c>
      <c r="AC5" s="84">
        <v>62.4</v>
      </c>
      <c r="AD5" s="45" t="s">
        <v>537</v>
      </c>
      <c r="AE5" s="33">
        <f t="shared" si="0"/>
        <v>3</v>
      </c>
      <c r="AG5" s="419">
        <v>1</v>
      </c>
      <c r="AH5" s="407" t="s">
        <v>420</v>
      </c>
      <c r="AI5" s="408" t="s">
        <v>323</v>
      </c>
      <c r="AJ5" s="409">
        <v>0</v>
      </c>
      <c r="AK5" s="408" t="s">
        <v>13</v>
      </c>
      <c r="AL5" s="410" t="s">
        <v>83</v>
      </c>
      <c r="AM5" s="409">
        <v>1</v>
      </c>
      <c r="AN5" s="411">
        <v>54.15</v>
      </c>
      <c r="AO5" s="412" t="s">
        <v>512</v>
      </c>
      <c r="AQ5" s="419">
        <v>1</v>
      </c>
      <c r="AR5" s="407" t="s">
        <v>240</v>
      </c>
      <c r="AS5" s="408" t="s">
        <v>241</v>
      </c>
      <c r="AT5" s="409">
        <v>0</v>
      </c>
      <c r="AU5" s="408" t="s">
        <v>115</v>
      </c>
      <c r="AV5" s="410" t="s">
        <v>80</v>
      </c>
      <c r="AW5" s="409">
        <v>1</v>
      </c>
      <c r="AX5" s="411">
        <v>76.3</v>
      </c>
      <c r="AY5" s="412" t="s">
        <v>538</v>
      </c>
    </row>
    <row r="6" spans="1:51" ht="14.25">
      <c r="A6" s="46">
        <v>4</v>
      </c>
      <c r="B6" s="43" t="str">
        <f>Equipes!A8</f>
        <v>FADIER</v>
      </c>
      <c r="C6" s="58" t="str">
        <f>Equipes!B8</f>
        <v>LOUISE</v>
      </c>
      <c r="D6" s="59">
        <f>Equipes!C8</f>
        <v>0</v>
      </c>
      <c r="E6" s="55" t="str">
        <f>Equipes!$B$2</f>
        <v>Jeunes d'ARGENTRE</v>
      </c>
      <c r="F6" s="146" t="str">
        <f>Equipes!$B$3</f>
        <v>PROMO-HONNEUR</v>
      </c>
      <c r="G6" s="56">
        <f>Equipes!$F$3</f>
        <v>1</v>
      </c>
      <c r="H6" s="44">
        <f>Equipes!H8</f>
        <v>57.800000000000004</v>
      </c>
      <c r="I6" s="42" t="str">
        <f t="shared" si="1"/>
        <v>Bleu</v>
      </c>
      <c r="K6" s="46">
        <f>K5+1</f>
        <v>3</v>
      </c>
      <c r="L6" s="43" t="s">
        <v>470</v>
      </c>
      <c r="M6" s="57" t="s">
        <v>471</v>
      </c>
      <c r="N6" s="54">
        <v>0</v>
      </c>
      <c r="O6" s="55" t="s">
        <v>13</v>
      </c>
      <c r="P6" s="150" t="s">
        <v>124</v>
      </c>
      <c r="Q6" s="62">
        <v>1</v>
      </c>
      <c r="R6" s="84">
        <v>58.699999999999996</v>
      </c>
      <c r="S6" s="48" t="s">
        <v>512</v>
      </c>
      <c r="T6" s="33" t="b">
        <f aca="true" t="shared" si="2" ref="T6:T78">IF(P6="EXCELLENCE",1,IF(P6="PROMO-EXCEL.",2,IF(P6="HONNEUR",3,IF(P6="DEPARTEMENTALE",4,IF(P6="DEBUTANTES",5)))))</f>
        <v>0</v>
      </c>
      <c r="V6" s="46">
        <f aca="true" t="shared" si="3" ref="V6:V15">V5+1</f>
        <v>3</v>
      </c>
      <c r="W6" s="43" t="s">
        <v>174</v>
      </c>
      <c r="X6" s="57" t="s">
        <v>175</v>
      </c>
      <c r="Y6" s="54">
        <v>0</v>
      </c>
      <c r="Z6" s="55" t="s">
        <v>16</v>
      </c>
      <c r="AA6" s="150" t="s">
        <v>82</v>
      </c>
      <c r="AB6" s="62">
        <v>1</v>
      </c>
      <c r="AC6" s="84">
        <v>62.4</v>
      </c>
      <c r="AD6" s="45" t="s">
        <v>537</v>
      </c>
      <c r="AE6" s="33">
        <f t="shared" si="0"/>
        <v>3</v>
      </c>
      <c r="AG6" s="419">
        <v>2</v>
      </c>
      <c r="AH6" s="407" t="s">
        <v>421</v>
      </c>
      <c r="AI6" s="408" t="s">
        <v>422</v>
      </c>
      <c r="AJ6" s="409">
        <v>0</v>
      </c>
      <c r="AK6" s="408" t="s">
        <v>13</v>
      </c>
      <c r="AL6" s="410" t="s">
        <v>83</v>
      </c>
      <c r="AM6" s="409">
        <v>1</v>
      </c>
      <c r="AN6" s="411">
        <v>54</v>
      </c>
      <c r="AO6" s="412" t="s">
        <v>512</v>
      </c>
      <c r="AQ6" s="419">
        <v>2</v>
      </c>
      <c r="AR6" s="407" t="s">
        <v>200</v>
      </c>
      <c r="AS6" s="408" t="s">
        <v>201</v>
      </c>
      <c r="AT6" s="409">
        <v>0</v>
      </c>
      <c r="AU6" s="408" t="s">
        <v>16</v>
      </c>
      <c r="AV6" s="410" t="s">
        <v>80</v>
      </c>
      <c r="AW6" s="409">
        <v>1</v>
      </c>
      <c r="AX6" s="411">
        <v>73.3</v>
      </c>
      <c r="AY6" s="412" t="s">
        <v>538</v>
      </c>
    </row>
    <row r="7" spans="1:51" ht="14.25">
      <c r="A7" s="46">
        <v>5</v>
      </c>
      <c r="B7" s="43" t="str">
        <f>Equipes!A9</f>
        <v>GAUPLE</v>
      </c>
      <c r="C7" s="58" t="str">
        <f>Equipes!B9</f>
        <v>IZIE</v>
      </c>
      <c r="D7" s="59">
        <f>Equipes!C9</f>
        <v>0</v>
      </c>
      <c r="E7" s="55" t="str">
        <f>Equipes!$B$2</f>
        <v>Jeunes d'ARGENTRE</v>
      </c>
      <c r="F7" s="146" t="str">
        <f>Equipes!$B$3</f>
        <v>PROMO-HONNEUR</v>
      </c>
      <c r="G7" s="56">
        <f>Equipes!$F$3</f>
        <v>1</v>
      </c>
      <c r="H7" s="44">
        <f>Equipes!H9</f>
        <v>58.6</v>
      </c>
      <c r="I7" s="42" t="str">
        <f t="shared" si="1"/>
        <v>Bleu</v>
      </c>
      <c r="K7" s="46">
        <f aca="true" t="shared" si="4" ref="K7:K70">K6+1</f>
        <v>4</v>
      </c>
      <c r="L7" s="43" t="s">
        <v>137</v>
      </c>
      <c r="M7" s="57" t="s">
        <v>138</v>
      </c>
      <c r="N7" s="54">
        <v>0</v>
      </c>
      <c r="O7" s="55" t="s">
        <v>16</v>
      </c>
      <c r="P7" s="150" t="s">
        <v>124</v>
      </c>
      <c r="Q7" s="62">
        <v>1</v>
      </c>
      <c r="R7" s="84">
        <v>58.650000000000006</v>
      </c>
      <c r="S7" s="45" t="s">
        <v>512</v>
      </c>
      <c r="T7" s="33" t="b">
        <f t="shared" si="2"/>
        <v>0</v>
      </c>
      <c r="V7" s="46">
        <f t="shared" si="3"/>
        <v>4</v>
      </c>
      <c r="W7" s="49" t="s">
        <v>394</v>
      </c>
      <c r="X7" s="63" t="s">
        <v>395</v>
      </c>
      <c r="Y7" s="62">
        <v>0</v>
      </c>
      <c r="Z7" s="55" t="s">
        <v>116</v>
      </c>
      <c r="AA7" s="150" t="s">
        <v>82</v>
      </c>
      <c r="AB7" s="62">
        <v>1</v>
      </c>
      <c r="AC7" s="83">
        <v>62.35</v>
      </c>
      <c r="AD7" s="45" t="s">
        <v>537</v>
      </c>
      <c r="AE7" s="33">
        <f t="shared" si="0"/>
        <v>3</v>
      </c>
      <c r="AG7" s="419">
        <v>3</v>
      </c>
      <c r="AH7" s="407" t="s">
        <v>315</v>
      </c>
      <c r="AI7" s="408" t="s">
        <v>316</v>
      </c>
      <c r="AJ7" s="409">
        <v>0</v>
      </c>
      <c r="AK7" s="408" t="s">
        <v>18</v>
      </c>
      <c r="AL7" s="410" t="s">
        <v>83</v>
      </c>
      <c r="AM7" s="409">
        <v>1</v>
      </c>
      <c r="AN7" s="411">
        <v>53.6</v>
      </c>
      <c r="AO7" s="412" t="s">
        <v>514</v>
      </c>
      <c r="AQ7" s="419">
        <v>3</v>
      </c>
      <c r="AR7" s="407" t="s">
        <v>455</v>
      </c>
      <c r="AS7" s="408" t="s">
        <v>456</v>
      </c>
      <c r="AT7" s="409">
        <v>0</v>
      </c>
      <c r="AU7" s="408" t="s">
        <v>13</v>
      </c>
      <c r="AV7" s="410" t="s">
        <v>80</v>
      </c>
      <c r="AW7" s="409">
        <v>1</v>
      </c>
      <c r="AX7" s="411">
        <v>72.9</v>
      </c>
      <c r="AY7" s="412" t="s">
        <v>538</v>
      </c>
    </row>
    <row r="8" spans="1:51" ht="14.25">
      <c r="A8" s="46">
        <v>6</v>
      </c>
      <c r="B8" s="43" t="str">
        <f>Equipes!A10</f>
        <v>RAFFRAY</v>
      </c>
      <c r="C8" s="58" t="str">
        <f>Equipes!B10</f>
        <v>CLARA</v>
      </c>
      <c r="D8" s="59">
        <f>Equipes!C10</f>
        <v>0</v>
      </c>
      <c r="E8" s="55" t="str">
        <f>Equipes!$B$2</f>
        <v>Jeunes d'ARGENTRE</v>
      </c>
      <c r="F8" s="146" t="str">
        <f>Equipes!$B$3</f>
        <v>PROMO-HONNEUR</v>
      </c>
      <c r="G8" s="56">
        <f>Equipes!$F$3</f>
        <v>1</v>
      </c>
      <c r="H8" s="44">
        <f>Equipes!H10</f>
        <v>0</v>
      </c>
      <c r="I8" s="42" t="str">
        <f t="shared" si="1"/>
        <v>Blanc</v>
      </c>
      <c r="K8" s="46">
        <f t="shared" si="4"/>
        <v>5</v>
      </c>
      <c r="L8" s="43" t="s">
        <v>162</v>
      </c>
      <c r="M8" s="57" t="s">
        <v>163</v>
      </c>
      <c r="N8" s="54">
        <v>0</v>
      </c>
      <c r="O8" s="55" t="s">
        <v>16</v>
      </c>
      <c r="P8" s="150" t="s">
        <v>124</v>
      </c>
      <c r="Q8" s="62">
        <v>3</v>
      </c>
      <c r="R8" s="84">
        <v>58.65</v>
      </c>
      <c r="S8" s="48" t="s">
        <v>512</v>
      </c>
      <c r="T8" s="33" t="b">
        <f t="shared" si="2"/>
        <v>0</v>
      </c>
      <c r="V8" s="46">
        <f t="shared" si="3"/>
        <v>5</v>
      </c>
      <c r="W8" s="43" t="s">
        <v>275</v>
      </c>
      <c r="X8" s="57" t="s">
        <v>276</v>
      </c>
      <c r="Y8" s="54">
        <v>0</v>
      </c>
      <c r="Z8" s="55" t="s">
        <v>15</v>
      </c>
      <c r="AA8" s="150" t="s">
        <v>82</v>
      </c>
      <c r="AB8" s="62">
        <v>1</v>
      </c>
      <c r="AC8" s="84">
        <v>61.8</v>
      </c>
      <c r="AD8" s="45" t="s">
        <v>537</v>
      </c>
      <c r="AE8" s="33">
        <f t="shared" si="0"/>
        <v>3</v>
      </c>
      <c r="AG8" s="419">
        <v>4</v>
      </c>
      <c r="AH8" s="407" t="s">
        <v>416</v>
      </c>
      <c r="AI8" s="408" t="s">
        <v>417</v>
      </c>
      <c r="AJ8" s="409">
        <v>0</v>
      </c>
      <c r="AK8" s="408" t="s">
        <v>13</v>
      </c>
      <c r="AL8" s="410" t="s">
        <v>83</v>
      </c>
      <c r="AM8" s="409">
        <v>1</v>
      </c>
      <c r="AN8" s="411">
        <v>53.5</v>
      </c>
      <c r="AO8" s="412" t="s">
        <v>514</v>
      </c>
      <c r="AQ8" s="419">
        <v>4</v>
      </c>
      <c r="AR8" s="407" t="s">
        <v>232</v>
      </c>
      <c r="AS8" s="408" t="s">
        <v>233</v>
      </c>
      <c r="AT8" s="409">
        <v>0</v>
      </c>
      <c r="AU8" s="408" t="s">
        <v>115</v>
      </c>
      <c r="AV8" s="410" t="s">
        <v>80</v>
      </c>
      <c r="AW8" s="409">
        <v>1</v>
      </c>
      <c r="AX8" s="411">
        <v>71.69999999999999</v>
      </c>
      <c r="AY8" s="412" t="s">
        <v>538</v>
      </c>
    </row>
    <row r="9" spans="1:51" ht="14.25">
      <c r="A9" s="46">
        <v>7</v>
      </c>
      <c r="B9" s="43" t="str">
        <f>Equipes!A18</f>
        <v>ANTIN</v>
      </c>
      <c r="C9" s="58" t="str">
        <f>Equipes!B18</f>
        <v>CHLOE</v>
      </c>
      <c r="D9" s="54">
        <f>Equipes!C18</f>
        <v>0</v>
      </c>
      <c r="E9" s="55" t="str">
        <f>Equipes!$B$15</f>
        <v>Jeunes d'ARGENTRE</v>
      </c>
      <c r="F9" s="146" t="str">
        <f>Equipes!$B$16</f>
        <v>PROMO-HONNEUR</v>
      </c>
      <c r="G9" s="56">
        <f>Equipes!$F$16</f>
        <v>2</v>
      </c>
      <c r="H9" s="44">
        <f>Equipes!H18</f>
        <v>0</v>
      </c>
      <c r="I9" s="42" t="str">
        <f t="shared" si="1"/>
        <v>Blanc</v>
      </c>
      <c r="K9" s="46">
        <f t="shared" si="4"/>
        <v>6</v>
      </c>
      <c r="L9" s="47" t="s">
        <v>140</v>
      </c>
      <c r="M9" s="57" t="s">
        <v>141</v>
      </c>
      <c r="N9" s="59">
        <v>0</v>
      </c>
      <c r="O9" s="60" t="s">
        <v>16</v>
      </c>
      <c r="P9" s="150" t="s">
        <v>124</v>
      </c>
      <c r="Q9" s="62">
        <v>1</v>
      </c>
      <c r="R9" s="84">
        <v>58.6</v>
      </c>
      <c r="S9" s="48" t="s">
        <v>512</v>
      </c>
      <c r="T9" s="33" t="b">
        <f t="shared" si="2"/>
        <v>0</v>
      </c>
      <c r="V9" s="46">
        <f t="shared" si="3"/>
        <v>6</v>
      </c>
      <c r="W9" s="51" t="s">
        <v>269</v>
      </c>
      <c r="X9" s="63" t="s">
        <v>270</v>
      </c>
      <c r="Y9" s="61">
        <v>0</v>
      </c>
      <c r="Z9" s="55" t="s">
        <v>15</v>
      </c>
      <c r="AA9" s="150" t="s">
        <v>82</v>
      </c>
      <c r="AB9" s="62">
        <v>1</v>
      </c>
      <c r="AC9" s="143">
        <v>61.75</v>
      </c>
      <c r="AD9" s="171" t="s">
        <v>537</v>
      </c>
      <c r="AE9" s="33">
        <f t="shared" si="0"/>
        <v>3</v>
      </c>
      <c r="AG9" s="419">
        <v>5</v>
      </c>
      <c r="AH9" s="407" t="s">
        <v>313</v>
      </c>
      <c r="AI9" s="408" t="s">
        <v>314</v>
      </c>
      <c r="AJ9" s="409">
        <v>0</v>
      </c>
      <c r="AK9" s="408" t="s">
        <v>18</v>
      </c>
      <c r="AL9" s="410" t="s">
        <v>83</v>
      </c>
      <c r="AM9" s="409">
        <v>1</v>
      </c>
      <c r="AN9" s="411">
        <v>53.449999999999996</v>
      </c>
      <c r="AO9" s="412" t="s">
        <v>514</v>
      </c>
      <c r="AQ9" s="419">
        <v>5</v>
      </c>
      <c r="AR9" s="407" t="s">
        <v>198</v>
      </c>
      <c r="AS9" s="408" t="s">
        <v>199</v>
      </c>
      <c r="AT9" s="409">
        <v>0</v>
      </c>
      <c r="AU9" s="408" t="s">
        <v>16</v>
      </c>
      <c r="AV9" s="410" t="s">
        <v>80</v>
      </c>
      <c r="AW9" s="409">
        <v>1</v>
      </c>
      <c r="AX9" s="411">
        <v>71.44999999999999</v>
      </c>
      <c r="AY9" s="412" t="s">
        <v>538</v>
      </c>
    </row>
    <row r="10" spans="1:51" ht="14.25">
      <c r="A10" s="46">
        <v>8</v>
      </c>
      <c r="B10" s="43" t="str">
        <f>Equipes!A19</f>
        <v>BOUVIER</v>
      </c>
      <c r="C10" s="58" t="str">
        <f>Equipes!B19</f>
        <v>AZILIZ</v>
      </c>
      <c r="D10" s="54">
        <f>Equipes!C19</f>
        <v>0</v>
      </c>
      <c r="E10" s="55" t="str">
        <f>Equipes!$B$15</f>
        <v>Jeunes d'ARGENTRE</v>
      </c>
      <c r="F10" s="146" t="str">
        <f>Equipes!$B$16</f>
        <v>PROMO-HONNEUR</v>
      </c>
      <c r="G10" s="56">
        <f>Equipes!$F$16</f>
        <v>2</v>
      </c>
      <c r="H10" s="44">
        <f>Equipes!H19</f>
        <v>55.3</v>
      </c>
      <c r="I10" s="42" t="str">
        <f t="shared" si="1"/>
        <v>Bleu</v>
      </c>
      <c r="K10" s="46">
        <f t="shared" si="4"/>
        <v>7</v>
      </c>
      <c r="L10" s="43" t="s">
        <v>281</v>
      </c>
      <c r="M10" s="57" t="s">
        <v>282</v>
      </c>
      <c r="N10" s="54">
        <v>0</v>
      </c>
      <c r="O10" s="55" t="s">
        <v>15</v>
      </c>
      <c r="P10" s="150" t="s">
        <v>124</v>
      </c>
      <c r="Q10" s="62">
        <v>1</v>
      </c>
      <c r="R10" s="84">
        <v>58.6</v>
      </c>
      <c r="S10" s="45" t="s">
        <v>512</v>
      </c>
      <c r="T10" s="33" t="b">
        <f t="shared" si="2"/>
        <v>0</v>
      </c>
      <c r="V10" s="46">
        <f t="shared" si="3"/>
        <v>7</v>
      </c>
      <c r="W10" s="43" t="s">
        <v>271</v>
      </c>
      <c r="X10" s="57" t="s">
        <v>272</v>
      </c>
      <c r="Y10" s="54">
        <v>0</v>
      </c>
      <c r="Z10" s="55" t="s">
        <v>15</v>
      </c>
      <c r="AA10" s="150" t="s">
        <v>82</v>
      </c>
      <c r="AB10" s="62">
        <v>1</v>
      </c>
      <c r="AC10" s="84">
        <v>61.7</v>
      </c>
      <c r="AD10" s="45" t="s">
        <v>537</v>
      </c>
      <c r="AE10" s="33">
        <f t="shared" si="0"/>
        <v>3</v>
      </c>
      <c r="AG10" s="419">
        <v>6</v>
      </c>
      <c r="AH10" s="407" t="s">
        <v>418</v>
      </c>
      <c r="AI10" s="408" t="s">
        <v>419</v>
      </c>
      <c r="AJ10" s="409">
        <v>0</v>
      </c>
      <c r="AK10" s="408" t="s">
        <v>13</v>
      </c>
      <c r="AL10" s="410" t="s">
        <v>83</v>
      </c>
      <c r="AM10" s="409">
        <v>1</v>
      </c>
      <c r="AN10" s="411">
        <v>53.400000000000006</v>
      </c>
      <c r="AO10" s="412" t="s">
        <v>514</v>
      </c>
      <c r="AQ10" s="419">
        <v>6</v>
      </c>
      <c r="AR10" s="407" t="s">
        <v>202</v>
      </c>
      <c r="AS10" s="408" t="s">
        <v>203</v>
      </c>
      <c r="AT10" s="409">
        <v>0</v>
      </c>
      <c r="AU10" s="408" t="s">
        <v>16</v>
      </c>
      <c r="AV10" s="410" t="s">
        <v>80</v>
      </c>
      <c r="AW10" s="409">
        <v>1</v>
      </c>
      <c r="AX10" s="411">
        <v>69.19999999999999</v>
      </c>
      <c r="AY10" s="412" t="s">
        <v>538</v>
      </c>
    </row>
    <row r="11" spans="1:51" ht="13.5">
      <c r="A11" s="46">
        <v>9</v>
      </c>
      <c r="B11" s="43" t="str">
        <f>Equipes!A20</f>
        <v>LAMY</v>
      </c>
      <c r="C11" s="58" t="str">
        <f>Equipes!B20</f>
        <v>JULIETTE</v>
      </c>
      <c r="D11" s="54">
        <f>Equipes!C20</f>
        <v>0</v>
      </c>
      <c r="E11" s="55" t="str">
        <f>Equipes!$B$15</f>
        <v>Jeunes d'ARGENTRE</v>
      </c>
      <c r="F11" s="146" t="str">
        <f>Equipes!$B$16</f>
        <v>PROMO-HONNEUR</v>
      </c>
      <c r="G11" s="56">
        <f>Equipes!$F$16</f>
        <v>2</v>
      </c>
      <c r="H11" s="44">
        <f>Equipes!H20</f>
        <v>56.55</v>
      </c>
      <c r="I11" s="42" t="str">
        <f t="shared" si="1"/>
        <v>Bleu</v>
      </c>
      <c r="K11" s="46">
        <f t="shared" si="4"/>
        <v>8</v>
      </c>
      <c r="L11" s="43" t="s">
        <v>472</v>
      </c>
      <c r="M11" s="57" t="s">
        <v>473</v>
      </c>
      <c r="N11" s="54">
        <v>0</v>
      </c>
      <c r="O11" s="55" t="s">
        <v>13</v>
      </c>
      <c r="P11" s="150" t="s">
        <v>124</v>
      </c>
      <c r="Q11" s="62">
        <v>1</v>
      </c>
      <c r="R11" s="84">
        <v>58.55</v>
      </c>
      <c r="S11" s="45" t="s">
        <v>512</v>
      </c>
      <c r="T11" s="33" t="b">
        <f t="shared" si="2"/>
        <v>0</v>
      </c>
      <c r="V11" s="46">
        <f t="shared" si="3"/>
        <v>8</v>
      </c>
      <c r="W11" s="49" t="s">
        <v>434</v>
      </c>
      <c r="X11" s="63" t="s">
        <v>435</v>
      </c>
      <c r="Y11" s="62">
        <v>0</v>
      </c>
      <c r="Z11" s="55" t="s">
        <v>13</v>
      </c>
      <c r="AA11" s="150" t="s">
        <v>82</v>
      </c>
      <c r="AB11" s="62">
        <v>1</v>
      </c>
      <c r="AC11" s="83">
        <v>61.650000000000006</v>
      </c>
      <c r="AD11" s="48" t="s">
        <v>537</v>
      </c>
      <c r="AE11" s="33">
        <f t="shared" si="0"/>
        <v>3</v>
      </c>
      <c r="AG11" s="419">
        <v>7</v>
      </c>
      <c r="AH11" s="407" t="s">
        <v>309</v>
      </c>
      <c r="AI11" s="408" t="s">
        <v>310</v>
      </c>
      <c r="AJ11" s="409">
        <v>0</v>
      </c>
      <c r="AK11" s="408" t="s">
        <v>18</v>
      </c>
      <c r="AL11" s="410" t="s">
        <v>83</v>
      </c>
      <c r="AM11" s="409">
        <v>1</v>
      </c>
      <c r="AN11" s="411">
        <v>53.25</v>
      </c>
      <c r="AO11" s="412" t="s">
        <v>514</v>
      </c>
      <c r="AQ11" s="419">
        <v>7</v>
      </c>
      <c r="AR11" s="407" t="s">
        <v>238</v>
      </c>
      <c r="AS11" s="408" t="s">
        <v>239</v>
      </c>
      <c r="AT11" s="409">
        <v>0</v>
      </c>
      <c r="AU11" s="408" t="s">
        <v>115</v>
      </c>
      <c r="AV11" s="410" t="s">
        <v>80</v>
      </c>
      <c r="AW11" s="409">
        <v>1</v>
      </c>
      <c r="AX11" s="411">
        <v>69.19999999999999</v>
      </c>
      <c r="AY11" s="412" t="s">
        <v>538</v>
      </c>
    </row>
    <row r="12" spans="1:51" ht="13.5">
      <c r="A12" s="46">
        <v>10</v>
      </c>
      <c r="B12" s="43" t="str">
        <f>Equipes!A21</f>
        <v>POIMBOEUF</v>
      </c>
      <c r="C12" s="58" t="str">
        <f>Equipes!B21</f>
        <v>ELEA</v>
      </c>
      <c r="D12" s="54">
        <f>Equipes!C21</f>
        <v>0</v>
      </c>
      <c r="E12" s="55" t="str">
        <f>Equipes!$B$15</f>
        <v>Jeunes d'ARGENTRE</v>
      </c>
      <c r="F12" s="146" t="str">
        <f>Equipes!$B$16</f>
        <v>PROMO-HONNEUR</v>
      </c>
      <c r="G12" s="56">
        <f>Equipes!$F$16</f>
        <v>2</v>
      </c>
      <c r="H12" s="44">
        <f>Equipes!H21</f>
        <v>58.099999999999994</v>
      </c>
      <c r="I12" s="42" t="str">
        <f t="shared" si="1"/>
        <v>Bleu</v>
      </c>
      <c r="K12" s="46">
        <f t="shared" si="4"/>
        <v>9</v>
      </c>
      <c r="L12" s="49" t="s">
        <v>367</v>
      </c>
      <c r="M12" s="63" t="s">
        <v>368</v>
      </c>
      <c r="N12" s="380">
        <v>0</v>
      </c>
      <c r="O12" s="55" t="s">
        <v>116</v>
      </c>
      <c r="P12" s="150" t="s">
        <v>124</v>
      </c>
      <c r="Q12" s="62">
        <v>1</v>
      </c>
      <c r="R12" s="143">
        <v>58.400000000000006</v>
      </c>
      <c r="S12" s="45" t="s">
        <v>512</v>
      </c>
      <c r="T12" s="33" t="b">
        <f>IF(P12="EXCELLENCE",1,IF(P12="PROMO-EXCEL.",2,IF(P12="HONNEUR",3,IF(P12="DEPARTEMENTALE",4,IF(P12="DEBUTANTES",5)))))</f>
        <v>0</v>
      </c>
      <c r="V12" s="46">
        <f t="shared" si="3"/>
        <v>9</v>
      </c>
      <c r="W12" s="43" t="s">
        <v>265</v>
      </c>
      <c r="X12" s="57" t="s">
        <v>266</v>
      </c>
      <c r="Y12" s="54">
        <v>0</v>
      </c>
      <c r="Z12" s="55" t="s">
        <v>15</v>
      </c>
      <c r="AA12" s="150" t="s">
        <v>82</v>
      </c>
      <c r="AB12" s="62">
        <v>1</v>
      </c>
      <c r="AC12" s="84">
        <v>61.6</v>
      </c>
      <c r="AD12" s="45" t="s">
        <v>537</v>
      </c>
      <c r="AE12" s="33">
        <f t="shared" si="0"/>
        <v>3</v>
      </c>
      <c r="AG12" s="419">
        <v>8</v>
      </c>
      <c r="AH12" s="407" t="s">
        <v>311</v>
      </c>
      <c r="AI12" s="408" t="s">
        <v>312</v>
      </c>
      <c r="AJ12" s="409">
        <v>0</v>
      </c>
      <c r="AK12" s="408" t="s">
        <v>18</v>
      </c>
      <c r="AL12" s="410" t="s">
        <v>83</v>
      </c>
      <c r="AM12" s="409">
        <v>1</v>
      </c>
      <c r="AN12" s="411">
        <v>52.95</v>
      </c>
      <c r="AO12" s="412" t="s">
        <v>514</v>
      </c>
      <c r="AQ12" s="419">
        <v>8</v>
      </c>
      <c r="AR12" s="407" t="s">
        <v>195</v>
      </c>
      <c r="AS12" s="408" t="s">
        <v>177</v>
      </c>
      <c r="AT12" s="409">
        <v>0</v>
      </c>
      <c r="AU12" s="408" t="s">
        <v>16</v>
      </c>
      <c r="AV12" s="410" t="s">
        <v>80</v>
      </c>
      <c r="AW12" s="409">
        <v>1</v>
      </c>
      <c r="AX12" s="411">
        <v>68.80000000000001</v>
      </c>
      <c r="AY12" s="412" t="s">
        <v>538</v>
      </c>
    </row>
    <row r="13" spans="1:51" ht="13.5">
      <c r="A13" s="46">
        <v>11</v>
      </c>
      <c r="B13" s="43" t="str">
        <f>Equipes!A22</f>
        <v>RENOU</v>
      </c>
      <c r="C13" s="58" t="str">
        <f>Equipes!B22</f>
        <v>JANELLE</v>
      </c>
      <c r="D13" s="54">
        <f>Equipes!C22</f>
        <v>0</v>
      </c>
      <c r="E13" s="55" t="str">
        <f>Equipes!$B$15</f>
        <v>Jeunes d'ARGENTRE</v>
      </c>
      <c r="F13" s="146" t="str">
        <f>Equipes!$B$16</f>
        <v>PROMO-HONNEUR</v>
      </c>
      <c r="G13" s="56">
        <f>Equipes!$F$16</f>
        <v>2</v>
      </c>
      <c r="H13" s="44">
        <f>Equipes!H22</f>
        <v>53.45</v>
      </c>
      <c r="I13" s="42" t="str">
        <f t="shared" si="1"/>
        <v>Vert</v>
      </c>
      <c r="K13" s="46">
        <f t="shared" si="4"/>
        <v>10</v>
      </c>
      <c r="L13" s="47" t="s">
        <v>133</v>
      </c>
      <c r="M13" s="57" t="s">
        <v>134</v>
      </c>
      <c r="N13" s="59">
        <v>0</v>
      </c>
      <c r="O13" s="55" t="s">
        <v>16</v>
      </c>
      <c r="P13" s="150" t="s">
        <v>124</v>
      </c>
      <c r="Q13" s="62">
        <v>1</v>
      </c>
      <c r="R13" s="84">
        <v>58.2</v>
      </c>
      <c r="S13" s="45" t="s">
        <v>512</v>
      </c>
      <c r="T13" s="33" t="b">
        <f t="shared" si="2"/>
        <v>0</v>
      </c>
      <c r="V13" s="46">
        <f t="shared" si="3"/>
        <v>10</v>
      </c>
      <c r="W13" s="51" t="s">
        <v>213</v>
      </c>
      <c r="X13" s="63" t="s">
        <v>212</v>
      </c>
      <c r="Y13" s="56">
        <v>0</v>
      </c>
      <c r="Z13" s="55" t="s">
        <v>115</v>
      </c>
      <c r="AA13" s="150" t="s">
        <v>82</v>
      </c>
      <c r="AB13" s="62">
        <v>1</v>
      </c>
      <c r="AC13" s="83">
        <v>61.55</v>
      </c>
      <c r="AD13" s="45" t="s">
        <v>537</v>
      </c>
      <c r="AE13" s="33">
        <f t="shared" si="0"/>
        <v>3</v>
      </c>
      <c r="AG13" s="419">
        <v>9</v>
      </c>
      <c r="AH13" s="407" t="s">
        <v>317</v>
      </c>
      <c r="AI13" s="408" t="s">
        <v>136</v>
      </c>
      <c r="AJ13" s="409">
        <v>0</v>
      </c>
      <c r="AK13" s="408" t="s">
        <v>18</v>
      </c>
      <c r="AL13" s="410" t="s">
        <v>83</v>
      </c>
      <c r="AM13" s="409">
        <v>1</v>
      </c>
      <c r="AN13" s="411">
        <v>52.25000000000001</v>
      </c>
      <c r="AO13" s="412" t="s">
        <v>514</v>
      </c>
      <c r="AQ13" s="419">
        <v>9</v>
      </c>
      <c r="AR13" s="407" t="s">
        <v>236</v>
      </c>
      <c r="AS13" s="408" t="s">
        <v>237</v>
      </c>
      <c r="AT13" s="409">
        <v>0</v>
      </c>
      <c r="AU13" s="408" t="s">
        <v>115</v>
      </c>
      <c r="AV13" s="410" t="s">
        <v>80</v>
      </c>
      <c r="AW13" s="409">
        <v>1</v>
      </c>
      <c r="AX13" s="411">
        <v>68.05000000000001</v>
      </c>
      <c r="AY13" s="412" t="s">
        <v>538</v>
      </c>
    </row>
    <row r="14" spans="1:51" ht="13.5">
      <c r="A14" s="46">
        <v>12</v>
      </c>
      <c r="B14" s="43">
        <f>Equipes!A23</f>
        <v>0</v>
      </c>
      <c r="C14" s="58">
        <f>Equipes!B23</f>
        <v>0</v>
      </c>
      <c r="D14" s="54">
        <f>Equipes!C23</f>
        <v>0</v>
      </c>
      <c r="E14" s="55" t="str">
        <f>Equipes!$B$15</f>
        <v>Jeunes d'ARGENTRE</v>
      </c>
      <c r="F14" s="146" t="str">
        <f>Equipes!$B$16</f>
        <v>PROMO-HONNEUR</v>
      </c>
      <c r="G14" s="56">
        <f>Equipes!$F$16</f>
        <v>2</v>
      </c>
      <c r="H14" s="44">
        <f>Equipes!H23</f>
        <v>0</v>
      </c>
      <c r="I14" s="42" t="str">
        <f t="shared" si="1"/>
        <v>Blanc</v>
      </c>
      <c r="K14" s="46">
        <f t="shared" si="4"/>
        <v>11</v>
      </c>
      <c r="L14" s="51" t="s">
        <v>369</v>
      </c>
      <c r="M14" s="63" t="s">
        <v>370</v>
      </c>
      <c r="N14" s="56">
        <v>0</v>
      </c>
      <c r="O14" s="55" t="s">
        <v>116</v>
      </c>
      <c r="P14" s="150" t="s">
        <v>124</v>
      </c>
      <c r="Q14" s="62">
        <v>1</v>
      </c>
      <c r="R14" s="83">
        <v>58.150000000000006</v>
      </c>
      <c r="S14" s="45" t="s">
        <v>512</v>
      </c>
      <c r="T14" s="33" t="b">
        <f t="shared" si="2"/>
        <v>0</v>
      </c>
      <c r="V14" s="46">
        <f t="shared" si="3"/>
        <v>11</v>
      </c>
      <c r="W14" s="47" t="s">
        <v>204</v>
      </c>
      <c r="X14" s="57" t="s">
        <v>205</v>
      </c>
      <c r="Y14" s="59">
        <v>0</v>
      </c>
      <c r="Z14" s="55" t="s">
        <v>115</v>
      </c>
      <c r="AA14" s="150" t="s">
        <v>82</v>
      </c>
      <c r="AB14" s="62">
        <v>1</v>
      </c>
      <c r="AC14" s="84">
        <v>61.5</v>
      </c>
      <c r="AD14" s="48" t="s">
        <v>537</v>
      </c>
      <c r="AE14" s="33">
        <f t="shared" si="0"/>
        <v>3</v>
      </c>
      <c r="AG14" s="419">
        <v>10</v>
      </c>
      <c r="AH14" s="407" t="s">
        <v>415</v>
      </c>
      <c r="AI14" s="408" t="s">
        <v>342</v>
      </c>
      <c r="AJ14" s="409">
        <v>0</v>
      </c>
      <c r="AK14" s="408" t="s">
        <v>13</v>
      </c>
      <c r="AL14" s="410" t="s">
        <v>83</v>
      </c>
      <c r="AM14" s="409">
        <v>1</v>
      </c>
      <c r="AN14" s="411">
        <v>48.95</v>
      </c>
      <c r="AO14" s="412" t="s">
        <v>513</v>
      </c>
      <c r="AQ14" s="419">
        <v>10</v>
      </c>
      <c r="AR14" s="407" t="s">
        <v>457</v>
      </c>
      <c r="AS14" s="408" t="s">
        <v>458</v>
      </c>
      <c r="AT14" s="409">
        <v>0</v>
      </c>
      <c r="AU14" s="408" t="s">
        <v>13</v>
      </c>
      <c r="AV14" s="410" t="s">
        <v>80</v>
      </c>
      <c r="AW14" s="409">
        <v>1</v>
      </c>
      <c r="AX14" s="411">
        <v>67.94999999999999</v>
      </c>
      <c r="AY14" s="412" t="s">
        <v>537</v>
      </c>
    </row>
    <row r="15" spans="1:51" ht="13.5">
      <c r="A15" s="46">
        <v>13</v>
      </c>
      <c r="B15" s="66" t="str">
        <f>Equipes!A31</f>
        <v>GENDRY</v>
      </c>
      <c r="C15" s="64" t="str">
        <f>Equipes!B31</f>
        <v>CLARA</v>
      </c>
      <c r="D15" s="65">
        <f>Equipes!C31</f>
        <v>0</v>
      </c>
      <c r="E15" s="55" t="str">
        <f>Equipes!$B$28</f>
        <v>Jeunes d'ARGENTRE</v>
      </c>
      <c r="F15" s="146" t="str">
        <f>Equipes!$B$29</f>
        <v>PROMO-HONNEUR</v>
      </c>
      <c r="G15" s="56">
        <f>Equipes!$F$29</f>
        <v>3</v>
      </c>
      <c r="H15" s="44">
        <f>Equipes!H31</f>
        <v>57.75</v>
      </c>
      <c r="I15" s="42" t="str">
        <f t="shared" si="1"/>
        <v>Bleu</v>
      </c>
      <c r="K15" s="46">
        <f t="shared" si="4"/>
        <v>12</v>
      </c>
      <c r="L15" s="49" t="s">
        <v>167</v>
      </c>
      <c r="M15" s="63" t="s">
        <v>467</v>
      </c>
      <c r="N15" s="62">
        <v>0</v>
      </c>
      <c r="O15" s="55" t="s">
        <v>13</v>
      </c>
      <c r="P15" s="150" t="s">
        <v>124</v>
      </c>
      <c r="Q15" s="62">
        <v>1</v>
      </c>
      <c r="R15" s="84">
        <v>58.1</v>
      </c>
      <c r="S15" s="45" t="s">
        <v>512</v>
      </c>
      <c r="T15" s="33" t="b">
        <f t="shared" si="2"/>
        <v>0</v>
      </c>
      <c r="V15" s="46">
        <f t="shared" si="3"/>
        <v>12</v>
      </c>
      <c r="W15" s="49" t="s">
        <v>220</v>
      </c>
      <c r="X15" s="63" t="s">
        <v>221</v>
      </c>
      <c r="Y15" s="62">
        <v>0</v>
      </c>
      <c r="Z15" s="55" t="s">
        <v>115</v>
      </c>
      <c r="AA15" s="150" t="s">
        <v>82</v>
      </c>
      <c r="AB15" s="62">
        <v>2</v>
      </c>
      <c r="AC15" s="84">
        <v>61.4</v>
      </c>
      <c r="AD15" s="45" t="s">
        <v>537</v>
      </c>
      <c r="AE15" s="33">
        <f t="shared" si="0"/>
        <v>3</v>
      </c>
      <c r="AG15" s="419">
        <v>11</v>
      </c>
      <c r="AH15" s="407" t="s">
        <v>318</v>
      </c>
      <c r="AI15" s="408" t="s">
        <v>319</v>
      </c>
      <c r="AJ15" s="409">
        <v>0</v>
      </c>
      <c r="AK15" s="408" t="s">
        <v>18</v>
      </c>
      <c r="AL15" s="410" t="s">
        <v>83</v>
      </c>
      <c r="AM15" s="409">
        <v>1</v>
      </c>
      <c r="AN15" s="411">
        <v>48.8</v>
      </c>
      <c r="AO15" s="412" t="s">
        <v>513</v>
      </c>
      <c r="AQ15" s="419">
        <v>11</v>
      </c>
      <c r="AR15" s="407" t="s">
        <v>459</v>
      </c>
      <c r="AS15" s="408" t="s">
        <v>177</v>
      </c>
      <c r="AT15" s="409">
        <v>0</v>
      </c>
      <c r="AU15" s="408" t="s">
        <v>13</v>
      </c>
      <c r="AV15" s="410" t="s">
        <v>80</v>
      </c>
      <c r="AW15" s="409">
        <v>1</v>
      </c>
      <c r="AX15" s="411">
        <v>67.65</v>
      </c>
      <c r="AY15" s="412" t="s">
        <v>537</v>
      </c>
    </row>
    <row r="16" spans="1:51" ht="13.5">
      <c r="A16" s="46">
        <v>14</v>
      </c>
      <c r="B16" s="66" t="str">
        <f>Equipes!A32</f>
        <v>GENOUEL</v>
      </c>
      <c r="C16" s="64" t="str">
        <f>Equipes!B32</f>
        <v>EMMA</v>
      </c>
      <c r="D16" s="65">
        <f>Equipes!C32</f>
        <v>0</v>
      </c>
      <c r="E16" s="55" t="str">
        <f>Equipes!$B$28</f>
        <v>Jeunes d'ARGENTRE</v>
      </c>
      <c r="F16" s="146" t="str">
        <f>Equipes!$B$29</f>
        <v>PROMO-HONNEUR</v>
      </c>
      <c r="G16" s="56">
        <f>Equipes!$F$29</f>
        <v>3</v>
      </c>
      <c r="H16" s="44">
        <f>Equipes!H32</f>
        <v>57.699999999999996</v>
      </c>
      <c r="I16" s="42" t="str">
        <f t="shared" si="1"/>
        <v>Bleu</v>
      </c>
      <c r="K16" s="46">
        <f t="shared" si="4"/>
        <v>13</v>
      </c>
      <c r="L16" s="43" t="s">
        <v>283</v>
      </c>
      <c r="M16" s="57" t="s">
        <v>284</v>
      </c>
      <c r="N16" s="54">
        <v>0</v>
      </c>
      <c r="O16" s="55" t="s">
        <v>15</v>
      </c>
      <c r="P16" s="150" t="s">
        <v>124</v>
      </c>
      <c r="Q16" s="62">
        <v>1</v>
      </c>
      <c r="R16" s="84">
        <v>58.1</v>
      </c>
      <c r="S16" s="45" t="s">
        <v>512</v>
      </c>
      <c r="T16" s="33" t="b">
        <f t="shared" si="2"/>
        <v>0</v>
      </c>
      <c r="V16" s="46">
        <f>V15+1</f>
        <v>13</v>
      </c>
      <c r="W16" s="43" t="s">
        <v>328</v>
      </c>
      <c r="X16" s="57" t="s">
        <v>329</v>
      </c>
      <c r="Y16" s="54">
        <v>0</v>
      </c>
      <c r="Z16" s="55" t="s">
        <v>18</v>
      </c>
      <c r="AA16" s="150" t="s">
        <v>82</v>
      </c>
      <c r="AB16" s="62">
        <v>1</v>
      </c>
      <c r="AC16" s="84">
        <v>61.3</v>
      </c>
      <c r="AD16" s="45" t="s">
        <v>537</v>
      </c>
      <c r="AE16" s="33">
        <f t="shared" si="0"/>
        <v>3</v>
      </c>
      <c r="AG16" s="419">
        <f>AG15+1</f>
        <v>12</v>
      </c>
      <c r="AH16" s="407"/>
      <c r="AI16" s="408"/>
      <c r="AJ16" s="409"/>
      <c r="AK16" s="408"/>
      <c r="AL16" s="410"/>
      <c r="AM16" s="409"/>
      <c r="AN16" s="411"/>
      <c r="AO16" s="412"/>
      <c r="AQ16" s="419">
        <f>AQ15+1</f>
        <v>12</v>
      </c>
      <c r="AR16" s="407" t="s">
        <v>234</v>
      </c>
      <c r="AS16" s="408" t="s">
        <v>235</v>
      </c>
      <c r="AT16" s="409">
        <v>0</v>
      </c>
      <c r="AU16" s="408" t="s">
        <v>115</v>
      </c>
      <c r="AV16" s="410" t="s">
        <v>80</v>
      </c>
      <c r="AW16" s="409">
        <v>1</v>
      </c>
      <c r="AX16" s="411">
        <v>67</v>
      </c>
      <c r="AY16" s="412" t="s">
        <v>537</v>
      </c>
    </row>
    <row r="17" spans="1:51" ht="13.5">
      <c r="A17" s="46">
        <v>15</v>
      </c>
      <c r="B17" s="66" t="str">
        <f>Equipes!A33</f>
        <v>HUCHET</v>
      </c>
      <c r="C17" s="64" t="str">
        <f>Equipes!B33</f>
        <v>JEANNE</v>
      </c>
      <c r="D17" s="65">
        <f>Equipes!C33</f>
        <v>0</v>
      </c>
      <c r="E17" s="55" t="str">
        <f>Equipes!$B$28</f>
        <v>Jeunes d'ARGENTRE</v>
      </c>
      <c r="F17" s="146" t="str">
        <f>Equipes!$B$29</f>
        <v>PROMO-HONNEUR</v>
      </c>
      <c r="G17" s="56">
        <f>Equipes!$F$29</f>
        <v>3</v>
      </c>
      <c r="H17" s="44">
        <f>Equipes!H33</f>
        <v>55.900000000000006</v>
      </c>
      <c r="I17" s="42" t="str">
        <f t="shared" si="1"/>
        <v>Bleu</v>
      </c>
      <c r="K17" s="46">
        <f t="shared" si="4"/>
        <v>14</v>
      </c>
      <c r="L17" s="43" t="s">
        <v>149</v>
      </c>
      <c r="M17" s="58" t="s">
        <v>150</v>
      </c>
      <c r="N17" s="54">
        <v>0</v>
      </c>
      <c r="O17" s="55" t="s">
        <v>16</v>
      </c>
      <c r="P17" s="150" t="s">
        <v>124</v>
      </c>
      <c r="Q17" s="62">
        <v>2</v>
      </c>
      <c r="R17" s="84">
        <v>58.099999999999994</v>
      </c>
      <c r="S17" s="45" t="s">
        <v>512</v>
      </c>
      <c r="T17" s="33" t="b">
        <f t="shared" si="2"/>
        <v>0</v>
      </c>
      <c r="V17" s="46">
        <v>14</v>
      </c>
      <c r="W17" s="43" t="s">
        <v>271</v>
      </c>
      <c r="X17" s="57" t="s">
        <v>296</v>
      </c>
      <c r="Y17" s="54">
        <v>0</v>
      </c>
      <c r="Z17" s="55" t="s">
        <v>15</v>
      </c>
      <c r="AA17" s="150" t="s">
        <v>82</v>
      </c>
      <c r="AB17" s="62">
        <v>2</v>
      </c>
      <c r="AC17" s="84">
        <v>61.15</v>
      </c>
      <c r="AD17" s="45" t="s">
        <v>537</v>
      </c>
      <c r="AE17" s="33">
        <f aca="true" t="shared" si="5" ref="AE17:AE101">IF(AA17="EXCELLENCE",1,IF(AA17="PROMO-EXCEL.",2,IF(AA17="HONNEUR",3,IF(AA17="DEPARTEMENTALE",4,IF(AA17="DEBUTANTES",5)))))</f>
        <v>3</v>
      </c>
      <c r="AG17" s="419">
        <f aca="true" t="shared" si="6" ref="AG17:AG25">AG16+1</f>
        <v>13</v>
      </c>
      <c r="AH17" s="407"/>
      <c r="AI17" s="408"/>
      <c r="AJ17" s="409"/>
      <c r="AK17" s="408"/>
      <c r="AL17" s="410"/>
      <c r="AM17" s="409"/>
      <c r="AN17" s="411"/>
      <c r="AO17" s="412"/>
      <c r="AQ17" s="419">
        <f>AQ16+1</f>
        <v>13</v>
      </c>
      <c r="AR17" s="407" t="s">
        <v>460</v>
      </c>
      <c r="AS17" s="408" t="s">
        <v>461</v>
      </c>
      <c r="AT17" s="409">
        <v>0</v>
      </c>
      <c r="AU17" s="408" t="s">
        <v>13</v>
      </c>
      <c r="AV17" s="410" t="s">
        <v>80</v>
      </c>
      <c r="AW17" s="409">
        <v>1</v>
      </c>
      <c r="AX17" s="411">
        <v>66.1</v>
      </c>
      <c r="AY17" s="412" t="s">
        <v>537</v>
      </c>
    </row>
    <row r="18" spans="1:51" ht="13.5">
      <c r="A18" s="46">
        <v>16</v>
      </c>
      <c r="B18" s="66" t="str">
        <f>Equipes!A34</f>
        <v>ROLLAND</v>
      </c>
      <c r="C18" s="64" t="str">
        <f>Equipes!B34</f>
        <v>LEONIE</v>
      </c>
      <c r="D18" s="65">
        <f>Equipes!C34</f>
        <v>0</v>
      </c>
      <c r="E18" s="55" t="str">
        <f>Equipes!$B$28</f>
        <v>Jeunes d'ARGENTRE</v>
      </c>
      <c r="F18" s="146" t="str">
        <f>Equipes!$B$29</f>
        <v>PROMO-HONNEUR</v>
      </c>
      <c r="G18" s="56">
        <f>Equipes!$F$29</f>
        <v>3</v>
      </c>
      <c r="H18" s="44">
        <f>Equipes!H34</f>
        <v>56.65</v>
      </c>
      <c r="I18" s="42" t="str">
        <f t="shared" si="1"/>
        <v>Bleu</v>
      </c>
      <c r="K18" s="46">
        <f t="shared" si="4"/>
        <v>15</v>
      </c>
      <c r="L18" s="43" t="s">
        <v>248</v>
      </c>
      <c r="M18" s="57" t="s">
        <v>249</v>
      </c>
      <c r="N18" s="54">
        <v>0</v>
      </c>
      <c r="O18" s="55" t="s">
        <v>115</v>
      </c>
      <c r="P18" s="150" t="s">
        <v>124</v>
      </c>
      <c r="Q18" s="62">
        <v>1</v>
      </c>
      <c r="R18" s="84">
        <v>58.099999999999994</v>
      </c>
      <c r="S18" s="45" t="s">
        <v>512</v>
      </c>
      <c r="T18" s="33" t="b">
        <f t="shared" si="2"/>
        <v>0</v>
      </c>
      <c r="V18" s="46">
        <v>15</v>
      </c>
      <c r="W18" s="49" t="s">
        <v>330</v>
      </c>
      <c r="X18" s="63" t="s">
        <v>331</v>
      </c>
      <c r="Y18" s="380">
        <v>0</v>
      </c>
      <c r="Z18" s="55" t="s">
        <v>18</v>
      </c>
      <c r="AA18" s="150" t="s">
        <v>82</v>
      </c>
      <c r="AB18" s="62">
        <v>1</v>
      </c>
      <c r="AC18" s="143">
        <v>61.05</v>
      </c>
      <c r="AD18" s="45" t="s">
        <v>537</v>
      </c>
      <c r="AE18" s="33">
        <f t="shared" si="5"/>
        <v>3</v>
      </c>
      <c r="AG18" s="419">
        <f t="shared" si="6"/>
        <v>14</v>
      </c>
      <c r="AH18" s="407"/>
      <c r="AI18" s="408"/>
      <c r="AJ18" s="409"/>
      <c r="AK18" s="408"/>
      <c r="AL18" s="410"/>
      <c r="AM18" s="409"/>
      <c r="AN18" s="411"/>
      <c r="AO18" s="412"/>
      <c r="AQ18" s="419">
        <f>AQ17+1</f>
        <v>14</v>
      </c>
      <c r="AR18" s="407" t="s">
        <v>462</v>
      </c>
      <c r="AS18" s="408" t="s">
        <v>333</v>
      </c>
      <c r="AT18" s="409">
        <v>0</v>
      </c>
      <c r="AU18" s="408" t="s">
        <v>13</v>
      </c>
      <c r="AV18" s="410" t="s">
        <v>80</v>
      </c>
      <c r="AW18" s="409">
        <v>1</v>
      </c>
      <c r="AX18" s="411">
        <v>65.6</v>
      </c>
      <c r="AY18" s="412" t="s">
        <v>537</v>
      </c>
    </row>
    <row r="19" spans="1:51" ht="13.5">
      <c r="A19" s="46">
        <v>17</v>
      </c>
      <c r="B19" s="66" t="str">
        <f>Equipes!A35</f>
        <v>ROSSIGNOL</v>
      </c>
      <c r="C19" s="64" t="str">
        <f>Equipes!B35</f>
        <v>OCEANE</v>
      </c>
      <c r="D19" s="65">
        <f>Equipes!C35</f>
        <v>0</v>
      </c>
      <c r="E19" s="55" t="str">
        <f>Equipes!$B$28</f>
        <v>Jeunes d'ARGENTRE</v>
      </c>
      <c r="F19" s="146" t="str">
        <f>Equipes!$B$29</f>
        <v>PROMO-HONNEUR</v>
      </c>
      <c r="G19" s="56">
        <f>Equipes!$F$29</f>
        <v>3</v>
      </c>
      <c r="H19" s="44">
        <f>Equipes!H35</f>
        <v>57</v>
      </c>
      <c r="I19" s="42" t="str">
        <f t="shared" si="1"/>
        <v>Bleu</v>
      </c>
      <c r="K19" s="46">
        <f t="shared" si="4"/>
        <v>16</v>
      </c>
      <c r="L19" s="43" t="s">
        <v>371</v>
      </c>
      <c r="M19" s="57" t="s">
        <v>372</v>
      </c>
      <c r="N19" s="54">
        <v>0</v>
      </c>
      <c r="O19" s="55" t="s">
        <v>116</v>
      </c>
      <c r="P19" s="150" t="s">
        <v>124</v>
      </c>
      <c r="Q19" s="62">
        <v>2</v>
      </c>
      <c r="R19" s="84">
        <v>58.05</v>
      </c>
      <c r="S19" s="48" t="s">
        <v>512</v>
      </c>
      <c r="T19" s="33" t="b">
        <f t="shared" si="2"/>
        <v>0</v>
      </c>
      <c r="V19" s="46">
        <v>16</v>
      </c>
      <c r="W19" s="49" t="s">
        <v>527</v>
      </c>
      <c r="X19" s="63" t="s">
        <v>207</v>
      </c>
      <c r="Y19" s="62">
        <v>0</v>
      </c>
      <c r="Z19" s="55" t="s">
        <v>115</v>
      </c>
      <c r="AA19" s="150" t="s">
        <v>82</v>
      </c>
      <c r="AB19" s="62">
        <v>1</v>
      </c>
      <c r="AC19" s="83">
        <v>60.95</v>
      </c>
      <c r="AD19" s="45" t="s">
        <v>537</v>
      </c>
      <c r="AE19" s="33">
        <f t="shared" si="5"/>
        <v>3</v>
      </c>
      <c r="AG19" s="419">
        <f t="shared" si="6"/>
        <v>15</v>
      </c>
      <c r="AH19" s="407"/>
      <c r="AI19" s="408"/>
      <c r="AJ19" s="409"/>
      <c r="AK19" s="408"/>
      <c r="AL19" s="410"/>
      <c r="AM19" s="409"/>
      <c r="AN19" s="411"/>
      <c r="AO19" s="412"/>
      <c r="AQ19" s="419">
        <f>AQ18+1</f>
        <v>15</v>
      </c>
      <c r="AR19" s="407" t="s">
        <v>230</v>
      </c>
      <c r="AS19" s="408" t="s">
        <v>231</v>
      </c>
      <c r="AT19" s="409">
        <v>0</v>
      </c>
      <c r="AU19" s="408" t="s">
        <v>115</v>
      </c>
      <c r="AV19" s="410" t="s">
        <v>80</v>
      </c>
      <c r="AW19" s="409">
        <v>1</v>
      </c>
      <c r="AX19" s="411">
        <v>63.900000000000006</v>
      </c>
      <c r="AY19" s="412" t="s">
        <v>537</v>
      </c>
    </row>
    <row r="20" spans="1:51" ht="13.5">
      <c r="A20" s="46">
        <v>18</v>
      </c>
      <c r="B20" s="66" t="str">
        <f>Equipes!A36</f>
        <v>VIELLEPEAU</v>
      </c>
      <c r="C20" s="64" t="str">
        <f>Equipes!B36</f>
        <v>ANNA</v>
      </c>
      <c r="D20" s="65">
        <f>Equipes!C36</f>
        <v>0</v>
      </c>
      <c r="E20" s="55" t="str">
        <f>Equipes!$B$28</f>
        <v>Jeunes d'ARGENTRE</v>
      </c>
      <c r="F20" s="146" t="str">
        <f>Equipes!$B$29</f>
        <v>PROMO-HONNEUR</v>
      </c>
      <c r="G20" s="56">
        <f>Equipes!$F$29</f>
        <v>3</v>
      </c>
      <c r="H20" s="44">
        <f>Equipes!H36</f>
        <v>58.65</v>
      </c>
      <c r="I20" s="42" t="str">
        <f t="shared" si="1"/>
        <v>Bleu</v>
      </c>
      <c r="K20" s="46">
        <f t="shared" si="4"/>
        <v>17</v>
      </c>
      <c r="L20" s="51" t="s">
        <v>474</v>
      </c>
      <c r="M20" s="63" t="s">
        <v>475</v>
      </c>
      <c r="N20" s="56">
        <v>0</v>
      </c>
      <c r="O20" s="55" t="s">
        <v>13</v>
      </c>
      <c r="P20" s="150" t="s">
        <v>124</v>
      </c>
      <c r="Q20" s="62">
        <v>2</v>
      </c>
      <c r="R20" s="84">
        <v>57.95</v>
      </c>
      <c r="S20" s="45" t="s">
        <v>512</v>
      </c>
      <c r="T20" s="33" t="b">
        <f t="shared" si="2"/>
        <v>0</v>
      </c>
      <c r="V20" s="46">
        <v>17</v>
      </c>
      <c r="W20" s="47" t="s">
        <v>426</v>
      </c>
      <c r="X20" s="57" t="s">
        <v>223</v>
      </c>
      <c r="Y20" s="59">
        <v>0</v>
      </c>
      <c r="Z20" s="55" t="s">
        <v>13</v>
      </c>
      <c r="AA20" s="150" t="s">
        <v>82</v>
      </c>
      <c r="AB20" s="62">
        <v>1</v>
      </c>
      <c r="AC20" s="84">
        <v>60.89999999999999</v>
      </c>
      <c r="AD20" s="45" t="s">
        <v>537</v>
      </c>
      <c r="AE20" s="33">
        <f t="shared" si="5"/>
        <v>3</v>
      </c>
      <c r="AG20" s="419">
        <f t="shared" si="6"/>
        <v>16</v>
      </c>
      <c r="AH20" s="407"/>
      <c r="AI20" s="408"/>
      <c r="AJ20" s="409"/>
      <c r="AK20" s="408"/>
      <c r="AL20" s="410"/>
      <c r="AM20" s="409"/>
      <c r="AN20" s="411"/>
      <c r="AO20" s="412"/>
      <c r="AQ20" s="419">
        <f>AQ19+1</f>
        <v>16</v>
      </c>
      <c r="AR20" s="407" t="s">
        <v>196</v>
      </c>
      <c r="AS20" s="408" t="s">
        <v>197</v>
      </c>
      <c r="AT20" s="409">
        <v>0</v>
      </c>
      <c r="AU20" s="408" t="s">
        <v>16</v>
      </c>
      <c r="AV20" s="410" t="s">
        <v>80</v>
      </c>
      <c r="AW20" s="409">
        <v>1</v>
      </c>
      <c r="AX20" s="411">
        <v>51.800000000000004</v>
      </c>
      <c r="AY20" s="412" t="s">
        <v>514</v>
      </c>
    </row>
    <row r="21" spans="1:51" ht="13.5">
      <c r="A21" s="46">
        <v>19</v>
      </c>
      <c r="B21" s="43" t="str">
        <f>Equipes!A44</f>
        <v>BETIN</v>
      </c>
      <c r="C21" s="58" t="str">
        <f>Equipes!B44</f>
        <v>ALY</v>
      </c>
      <c r="D21" s="59">
        <f>Equipes!C44</f>
        <v>0</v>
      </c>
      <c r="E21" s="55" t="str">
        <f>Equipes!$B$41</f>
        <v>Jeunes d'ARGENTRE</v>
      </c>
      <c r="F21" s="146" t="str">
        <f>Equipes!$B$42</f>
        <v>PROMO-HONNEUR</v>
      </c>
      <c r="G21" s="56">
        <f>Equipes!$F$42</f>
        <v>4</v>
      </c>
      <c r="H21" s="44">
        <f>Equipes!H44</f>
        <v>55.1</v>
      </c>
      <c r="I21" s="42" t="str">
        <f t="shared" si="1"/>
        <v>Bleu</v>
      </c>
      <c r="K21" s="46">
        <f t="shared" si="4"/>
        <v>18</v>
      </c>
      <c r="L21" s="51" t="s">
        <v>364</v>
      </c>
      <c r="M21" s="63" t="s">
        <v>268</v>
      </c>
      <c r="N21" s="56">
        <v>0</v>
      </c>
      <c r="O21" s="55" t="s">
        <v>116</v>
      </c>
      <c r="P21" s="150" t="s">
        <v>124</v>
      </c>
      <c r="Q21" s="62">
        <v>1</v>
      </c>
      <c r="R21" s="83">
        <v>57.95</v>
      </c>
      <c r="S21" s="45" t="s">
        <v>512</v>
      </c>
      <c r="T21" s="33" t="b">
        <f t="shared" si="2"/>
        <v>0</v>
      </c>
      <c r="V21" s="46">
        <v>18</v>
      </c>
      <c r="W21" s="47" t="s">
        <v>392</v>
      </c>
      <c r="X21" s="57" t="s">
        <v>393</v>
      </c>
      <c r="Y21" s="59">
        <v>0</v>
      </c>
      <c r="Z21" s="60" t="s">
        <v>116</v>
      </c>
      <c r="AA21" s="150" t="s">
        <v>82</v>
      </c>
      <c r="AB21" s="62">
        <v>1</v>
      </c>
      <c r="AC21" s="84">
        <v>60.8</v>
      </c>
      <c r="AD21" s="45" t="s">
        <v>537</v>
      </c>
      <c r="AE21" s="33">
        <f t="shared" si="5"/>
        <v>3</v>
      </c>
      <c r="AG21" s="419">
        <f t="shared" si="6"/>
        <v>17</v>
      </c>
      <c r="AH21" s="407"/>
      <c r="AI21" s="408"/>
      <c r="AJ21" s="409"/>
      <c r="AK21" s="408"/>
      <c r="AL21" s="410"/>
      <c r="AM21" s="409"/>
      <c r="AN21" s="411"/>
      <c r="AO21" s="412"/>
      <c r="AQ21" s="419"/>
      <c r="AR21" s="407">
        <v>0</v>
      </c>
      <c r="AS21" s="408">
        <v>0</v>
      </c>
      <c r="AT21" s="409">
        <v>0</v>
      </c>
      <c r="AU21" s="408" t="s">
        <v>16</v>
      </c>
      <c r="AV21" s="410" t="s">
        <v>80</v>
      </c>
      <c r="AW21" s="409">
        <v>1</v>
      </c>
      <c r="AX21" s="411">
        <v>0</v>
      </c>
      <c r="AY21" s="412" t="s">
        <v>513</v>
      </c>
    </row>
    <row r="22" spans="1:51" ht="13.5">
      <c r="A22" s="46">
        <v>20</v>
      </c>
      <c r="B22" s="43" t="str">
        <f>Equipes!A45</f>
        <v>DUPONT</v>
      </c>
      <c r="C22" s="58" t="str">
        <f>Equipes!B45</f>
        <v>LUCIE</v>
      </c>
      <c r="D22" s="59">
        <f>Equipes!C45</f>
        <v>0</v>
      </c>
      <c r="E22" s="55" t="str">
        <f>Equipes!$B$41</f>
        <v>Jeunes d'ARGENTRE</v>
      </c>
      <c r="F22" s="146" t="str">
        <f>Equipes!$B$42</f>
        <v>PROMO-HONNEUR</v>
      </c>
      <c r="G22" s="56">
        <f>Equipes!$F$42</f>
        <v>4</v>
      </c>
      <c r="H22" s="44">
        <f>Equipes!H45</f>
        <v>0</v>
      </c>
      <c r="I22" s="42" t="str">
        <f t="shared" si="1"/>
        <v>Blanc</v>
      </c>
      <c r="K22" s="46">
        <f t="shared" si="4"/>
        <v>19</v>
      </c>
      <c r="L22" s="43" t="s">
        <v>377</v>
      </c>
      <c r="M22" s="57" t="s">
        <v>378</v>
      </c>
      <c r="N22" s="54">
        <v>0</v>
      </c>
      <c r="O22" s="55" t="s">
        <v>116</v>
      </c>
      <c r="P22" s="150" t="s">
        <v>124</v>
      </c>
      <c r="Q22" s="62">
        <v>2</v>
      </c>
      <c r="R22" s="84">
        <v>57.900000000000006</v>
      </c>
      <c r="S22" s="45" t="s">
        <v>512</v>
      </c>
      <c r="T22" s="33" t="b">
        <f t="shared" si="2"/>
        <v>0</v>
      </c>
      <c r="V22" s="46">
        <v>19</v>
      </c>
      <c r="W22" s="49" t="s">
        <v>273</v>
      </c>
      <c r="X22" s="63" t="s">
        <v>274</v>
      </c>
      <c r="Y22" s="380">
        <v>0</v>
      </c>
      <c r="Z22" s="55" t="s">
        <v>15</v>
      </c>
      <c r="AA22" s="150" t="s">
        <v>82</v>
      </c>
      <c r="AB22" s="62">
        <v>1</v>
      </c>
      <c r="AC22" s="143">
        <v>60.8</v>
      </c>
      <c r="AD22" s="48" t="s">
        <v>537</v>
      </c>
      <c r="AE22" s="33">
        <f t="shared" si="5"/>
        <v>3</v>
      </c>
      <c r="AG22" s="419">
        <f t="shared" si="6"/>
        <v>18</v>
      </c>
      <c r="AH22" s="407"/>
      <c r="AI22" s="408"/>
      <c r="AJ22" s="409"/>
      <c r="AK22" s="408"/>
      <c r="AL22" s="410"/>
      <c r="AM22" s="409"/>
      <c r="AN22" s="411"/>
      <c r="AO22" s="412"/>
      <c r="AQ22" s="419"/>
      <c r="AR22" s="407"/>
      <c r="AS22" s="408"/>
      <c r="AT22" s="409"/>
      <c r="AU22" s="408"/>
      <c r="AV22" s="410"/>
      <c r="AW22" s="409"/>
      <c r="AX22" s="411"/>
      <c r="AY22" s="412"/>
    </row>
    <row r="23" spans="1:51" ht="13.5">
      <c r="A23" s="46">
        <v>21</v>
      </c>
      <c r="B23" s="43" t="str">
        <f>Equipes!A46</f>
        <v>GARNIER</v>
      </c>
      <c r="C23" s="58" t="str">
        <f>Equipes!B46</f>
        <v>ELEN</v>
      </c>
      <c r="D23" s="59">
        <f>Equipes!C46</f>
        <v>0</v>
      </c>
      <c r="E23" s="55" t="str">
        <f>Equipes!$B$41</f>
        <v>Jeunes d'ARGENTRE</v>
      </c>
      <c r="F23" s="146" t="str">
        <f>Equipes!$B$42</f>
        <v>PROMO-HONNEUR</v>
      </c>
      <c r="G23" s="56">
        <f>Equipes!$F$42</f>
        <v>4</v>
      </c>
      <c r="H23" s="44">
        <f>Equipes!H46</f>
        <v>54.7</v>
      </c>
      <c r="I23" s="42" t="str">
        <f t="shared" si="1"/>
        <v>Bleu</v>
      </c>
      <c r="K23" s="46">
        <f t="shared" si="4"/>
        <v>20</v>
      </c>
      <c r="L23" s="43" t="s">
        <v>341</v>
      </c>
      <c r="M23" s="57" t="s">
        <v>342</v>
      </c>
      <c r="N23" s="54">
        <v>0</v>
      </c>
      <c r="O23" s="55" t="s">
        <v>18</v>
      </c>
      <c r="P23" s="150" t="s">
        <v>124</v>
      </c>
      <c r="Q23" s="62">
        <v>1</v>
      </c>
      <c r="R23" s="84">
        <v>57.900000000000006</v>
      </c>
      <c r="S23" s="48" t="s">
        <v>512</v>
      </c>
      <c r="T23" s="33" t="b">
        <f t="shared" si="2"/>
        <v>0</v>
      </c>
      <c r="V23" s="46">
        <v>20</v>
      </c>
      <c r="W23" s="43" t="s">
        <v>428</v>
      </c>
      <c r="X23" s="57" t="s">
        <v>429</v>
      </c>
      <c r="Y23" s="54">
        <v>0</v>
      </c>
      <c r="Z23" s="55" t="s">
        <v>13</v>
      </c>
      <c r="AA23" s="150" t="s">
        <v>82</v>
      </c>
      <c r="AB23" s="62">
        <v>1</v>
      </c>
      <c r="AC23" s="84">
        <v>60.7</v>
      </c>
      <c r="AD23" s="45" t="s">
        <v>537</v>
      </c>
      <c r="AE23" s="33">
        <f t="shared" si="5"/>
        <v>3</v>
      </c>
      <c r="AG23" s="419">
        <f t="shared" si="6"/>
        <v>19</v>
      </c>
      <c r="AH23" s="407"/>
      <c r="AI23" s="408"/>
      <c r="AJ23" s="409"/>
      <c r="AK23" s="408"/>
      <c r="AL23" s="410"/>
      <c r="AM23" s="409"/>
      <c r="AN23" s="411"/>
      <c r="AO23" s="412"/>
      <c r="AQ23" s="419"/>
      <c r="AR23" s="407"/>
      <c r="AS23" s="408"/>
      <c r="AT23" s="409"/>
      <c r="AU23" s="408"/>
      <c r="AV23" s="410"/>
      <c r="AW23" s="409"/>
      <c r="AX23" s="411"/>
      <c r="AY23" s="412"/>
    </row>
    <row r="24" spans="1:51" ht="13.5">
      <c r="A24" s="46">
        <v>22</v>
      </c>
      <c r="B24" s="43" t="str">
        <f>Equipes!A47</f>
        <v>GEORGEAULT</v>
      </c>
      <c r="C24" s="58" t="str">
        <f>Equipes!B47</f>
        <v>FANNY</v>
      </c>
      <c r="D24" s="59">
        <f>Equipes!C47</f>
        <v>0</v>
      </c>
      <c r="E24" s="55" t="str">
        <f>Equipes!$B$41</f>
        <v>Jeunes d'ARGENTRE</v>
      </c>
      <c r="F24" s="146" t="str">
        <f>Equipes!$B$42</f>
        <v>PROMO-HONNEUR</v>
      </c>
      <c r="G24" s="56">
        <f>Equipes!$F$42</f>
        <v>4</v>
      </c>
      <c r="H24" s="44">
        <f>Equipes!H47</f>
        <v>56.5</v>
      </c>
      <c r="I24" s="42" t="str">
        <f t="shared" si="1"/>
        <v>Bleu</v>
      </c>
      <c r="K24" s="46">
        <f t="shared" si="4"/>
        <v>21</v>
      </c>
      <c r="L24" s="43" t="s">
        <v>139</v>
      </c>
      <c r="M24" s="57" t="s">
        <v>136</v>
      </c>
      <c r="N24" s="54">
        <v>0</v>
      </c>
      <c r="O24" s="55" t="s">
        <v>16</v>
      </c>
      <c r="P24" s="150" t="s">
        <v>124</v>
      </c>
      <c r="Q24" s="62">
        <v>1</v>
      </c>
      <c r="R24" s="84">
        <v>57.800000000000004</v>
      </c>
      <c r="S24" s="45" t="s">
        <v>512</v>
      </c>
      <c r="T24" s="33" t="b">
        <f t="shared" si="2"/>
        <v>0</v>
      </c>
      <c r="V24" s="46">
        <v>21</v>
      </c>
      <c r="W24" s="49" t="s">
        <v>294</v>
      </c>
      <c r="X24" s="63" t="s">
        <v>295</v>
      </c>
      <c r="Y24" s="62">
        <v>0</v>
      </c>
      <c r="Z24" s="55" t="s">
        <v>15</v>
      </c>
      <c r="AA24" s="150" t="s">
        <v>82</v>
      </c>
      <c r="AB24" s="62">
        <v>2</v>
      </c>
      <c r="AC24" s="83">
        <v>60.650000000000006</v>
      </c>
      <c r="AD24" s="45" t="s">
        <v>537</v>
      </c>
      <c r="AE24" s="33">
        <f t="shared" si="5"/>
        <v>3</v>
      </c>
      <c r="AG24" s="419">
        <f t="shared" si="6"/>
        <v>20</v>
      </c>
      <c r="AH24" s="407"/>
      <c r="AI24" s="408"/>
      <c r="AJ24" s="409"/>
      <c r="AK24" s="408"/>
      <c r="AL24" s="410"/>
      <c r="AM24" s="409"/>
      <c r="AN24" s="411"/>
      <c r="AO24" s="412"/>
      <c r="AQ24" s="419"/>
      <c r="AR24" s="407"/>
      <c r="AS24" s="408"/>
      <c r="AT24" s="409"/>
      <c r="AU24" s="408"/>
      <c r="AV24" s="410"/>
      <c r="AW24" s="409"/>
      <c r="AX24" s="411"/>
      <c r="AY24" s="412"/>
    </row>
    <row r="25" spans="1:51" ht="13.5">
      <c r="A25" s="46">
        <v>23</v>
      </c>
      <c r="B25" s="43" t="str">
        <f>Equipes!A48</f>
        <v>BELAN</v>
      </c>
      <c r="C25" s="58" t="str">
        <f>Equipes!B48</f>
        <v>ENORA</v>
      </c>
      <c r="D25" s="59">
        <f>Equipes!C48</f>
        <v>0</v>
      </c>
      <c r="E25" s="55" t="str">
        <f>Equipes!$B$41</f>
        <v>Jeunes d'ARGENTRE</v>
      </c>
      <c r="F25" s="146" t="str">
        <f>Equipes!$B$42</f>
        <v>PROMO-HONNEUR</v>
      </c>
      <c r="G25" s="56">
        <f>Equipes!$F$42</f>
        <v>4</v>
      </c>
      <c r="H25" s="44">
        <f>Equipes!H48</f>
        <v>55</v>
      </c>
      <c r="I25" s="42" t="str">
        <f t="shared" si="1"/>
        <v>Bleu</v>
      </c>
      <c r="K25" s="46">
        <f t="shared" si="4"/>
        <v>22</v>
      </c>
      <c r="L25" s="43" t="s">
        <v>463</v>
      </c>
      <c r="M25" s="57" t="s">
        <v>464</v>
      </c>
      <c r="N25" s="54">
        <v>0</v>
      </c>
      <c r="O25" s="55" t="s">
        <v>13</v>
      </c>
      <c r="P25" s="150" t="s">
        <v>124</v>
      </c>
      <c r="Q25" s="62">
        <v>1</v>
      </c>
      <c r="R25" s="84">
        <v>57.8</v>
      </c>
      <c r="S25" s="45" t="s">
        <v>512</v>
      </c>
      <c r="T25" s="33" t="b">
        <f t="shared" si="2"/>
        <v>0</v>
      </c>
      <c r="V25" s="46">
        <v>22</v>
      </c>
      <c r="W25" s="43" t="s">
        <v>385</v>
      </c>
      <c r="X25" s="57" t="s">
        <v>386</v>
      </c>
      <c r="Y25" s="54">
        <v>0</v>
      </c>
      <c r="Z25" s="55" t="s">
        <v>116</v>
      </c>
      <c r="AA25" s="150" t="s">
        <v>82</v>
      </c>
      <c r="AB25" s="62">
        <v>1</v>
      </c>
      <c r="AC25" s="84">
        <v>60.4</v>
      </c>
      <c r="AD25" s="45" t="s">
        <v>537</v>
      </c>
      <c r="AE25" s="33">
        <f t="shared" si="5"/>
        <v>3</v>
      </c>
      <c r="AG25" s="419">
        <f t="shared" si="6"/>
        <v>21</v>
      </c>
      <c r="AH25" s="407"/>
      <c r="AI25" s="408"/>
      <c r="AJ25" s="409"/>
      <c r="AK25" s="408"/>
      <c r="AL25" s="410"/>
      <c r="AM25" s="409"/>
      <c r="AN25" s="411"/>
      <c r="AO25" s="412"/>
      <c r="AQ25" s="419"/>
      <c r="AR25" s="407"/>
      <c r="AS25" s="408"/>
      <c r="AT25" s="409"/>
      <c r="AU25" s="408"/>
      <c r="AV25" s="410"/>
      <c r="AW25" s="409"/>
      <c r="AX25" s="411"/>
      <c r="AY25" s="412"/>
    </row>
    <row r="26" spans="1:51" ht="13.5">
      <c r="A26" s="46">
        <v>24</v>
      </c>
      <c r="B26" s="43">
        <f>Equipes!A49</f>
        <v>0</v>
      </c>
      <c r="C26" s="58">
        <f>Equipes!B49</f>
        <v>0</v>
      </c>
      <c r="D26" s="59">
        <f>Equipes!C49</f>
        <v>0</v>
      </c>
      <c r="E26" s="55" t="str">
        <f>Equipes!$B$41</f>
        <v>Jeunes d'ARGENTRE</v>
      </c>
      <c r="F26" s="146" t="str">
        <f>Equipes!$B$42</f>
        <v>PROMO-HONNEUR</v>
      </c>
      <c r="G26" s="56">
        <f>Equipes!$F$42</f>
        <v>4</v>
      </c>
      <c r="H26" s="44">
        <f>Equipes!H49</f>
        <v>0</v>
      </c>
      <c r="I26" s="42" t="str">
        <f t="shared" si="1"/>
        <v>Blanc</v>
      </c>
      <c r="K26" s="46">
        <f t="shared" si="4"/>
        <v>23</v>
      </c>
      <c r="L26" s="43" t="s">
        <v>153</v>
      </c>
      <c r="M26" s="57" t="s">
        <v>143</v>
      </c>
      <c r="N26" s="54">
        <v>0</v>
      </c>
      <c r="O26" s="55" t="s">
        <v>16</v>
      </c>
      <c r="P26" s="150" t="s">
        <v>124</v>
      </c>
      <c r="Q26" s="62">
        <v>3</v>
      </c>
      <c r="R26" s="84">
        <v>57.75</v>
      </c>
      <c r="S26" s="45" t="s">
        <v>512</v>
      </c>
      <c r="T26" s="33" t="b">
        <f t="shared" si="2"/>
        <v>0</v>
      </c>
      <c r="V26" s="46">
        <v>23</v>
      </c>
      <c r="W26" s="49" t="s">
        <v>528</v>
      </c>
      <c r="X26" s="63" t="s">
        <v>209</v>
      </c>
      <c r="Y26" s="380">
        <v>0</v>
      </c>
      <c r="Z26" s="55" t="s">
        <v>115</v>
      </c>
      <c r="AA26" s="150" t="s">
        <v>82</v>
      </c>
      <c r="AB26" s="62">
        <v>1</v>
      </c>
      <c r="AC26" s="143">
        <v>60.25</v>
      </c>
      <c r="AD26" s="45" t="s">
        <v>537</v>
      </c>
      <c r="AE26" s="33">
        <f t="shared" si="5"/>
        <v>3</v>
      </c>
      <c r="AG26" s="419"/>
      <c r="AH26" s="407"/>
      <c r="AI26" s="408"/>
      <c r="AJ26" s="409"/>
      <c r="AK26" s="408"/>
      <c r="AL26" s="410"/>
      <c r="AM26" s="409"/>
      <c r="AN26" s="411"/>
      <c r="AO26" s="412"/>
      <c r="AQ26" s="419"/>
      <c r="AR26" s="407"/>
      <c r="AS26" s="408"/>
      <c r="AT26" s="409"/>
      <c r="AU26" s="408"/>
      <c r="AV26" s="410"/>
      <c r="AW26" s="409"/>
      <c r="AX26" s="411"/>
      <c r="AY26" s="412"/>
    </row>
    <row r="27" spans="1:51" ht="13.5">
      <c r="A27" s="46">
        <v>25</v>
      </c>
      <c r="B27" s="43" t="str">
        <f>Equipes!A57</f>
        <v>CRUBLET</v>
      </c>
      <c r="C27" s="58" t="str">
        <f>Equipes!B57</f>
        <v>LIZENN</v>
      </c>
      <c r="D27" s="59">
        <f>Equipes!C57</f>
        <v>0</v>
      </c>
      <c r="E27" s="60" t="str">
        <f>Equipes!$B$54</f>
        <v>Aurore VITRE</v>
      </c>
      <c r="F27" s="146" t="str">
        <f>Equipes!$B$55</f>
        <v>PROMO-HONNEUR</v>
      </c>
      <c r="G27" s="56">
        <f>Equipes!$F$55</f>
        <v>1</v>
      </c>
      <c r="H27" s="44">
        <f>Equipes!H57</f>
        <v>57.8</v>
      </c>
      <c r="I27" s="42" t="str">
        <f t="shared" si="1"/>
        <v>Bleu</v>
      </c>
      <c r="K27" s="46">
        <f t="shared" si="4"/>
        <v>24</v>
      </c>
      <c r="L27" s="43" t="s">
        <v>154</v>
      </c>
      <c r="M27" s="57" t="s">
        <v>155</v>
      </c>
      <c r="N27" s="54">
        <v>0</v>
      </c>
      <c r="O27" s="55" t="s">
        <v>16</v>
      </c>
      <c r="P27" s="150" t="s">
        <v>124</v>
      </c>
      <c r="Q27" s="62">
        <v>3</v>
      </c>
      <c r="R27" s="84">
        <v>57.699999999999996</v>
      </c>
      <c r="S27" s="45" t="s">
        <v>512</v>
      </c>
      <c r="T27" s="33" t="b">
        <f t="shared" si="2"/>
        <v>0</v>
      </c>
      <c r="V27" s="46">
        <v>24</v>
      </c>
      <c r="W27" s="43" t="s">
        <v>216</v>
      </c>
      <c r="X27" s="57" t="s">
        <v>217</v>
      </c>
      <c r="Y27" s="54">
        <v>0</v>
      </c>
      <c r="Z27" s="55" t="s">
        <v>115</v>
      </c>
      <c r="AA27" s="150" t="s">
        <v>82</v>
      </c>
      <c r="AB27" s="62">
        <v>2</v>
      </c>
      <c r="AC27" s="84">
        <v>60.25</v>
      </c>
      <c r="AD27" s="45" t="s">
        <v>537</v>
      </c>
      <c r="AE27" s="33">
        <f t="shared" si="5"/>
        <v>3</v>
      </c>
      <c r="AG27" s="419"/>
      <c r="AH27" s="407"/>
      <c r="AI27" s="408"/>
      <c r="AJ27" s="409"/>
      <c r="AK27" s="408"/>
      <c r="AL27" s="410"/>
      <c r="AM27" s="409"/>
      <c r="AN27" s="411"/>
      <c r="AO27" s="412"/>
      <c r="AQ27" s="419"/>
      <c r="AR27" s="407"/>
      <c r="AS27" s="408"/>
      <c r="AT27" s="409"/>
      <c r="AU27" s="408"/>
      <c r="AV27" s="410"/>
      <c r="AW27" s="409"/>
      <c r="AX27" s="411"/>
      <c r="AY27" s="412"/>
    </row>
    <row r="28" spans="1:51" ht="13.5">
      <c r="A28" s="46">
        <v>26</v>
      </c>
      <c r="B28" s="43" t="str">
        <f>Equipes!A58</f>
        <v>FOUCHER </v>
      </c>
      <c r="C28" s="58" t="str">
        <f>Equipes!B58</f>
        <v>MAËLLE</v>
      </c>
      <c r="D28" s="59">
        <f>Equipes!C58</f>
        <v>0</v>
      </c>
      <c r="E28" s="60" t="str">
        <f>Equipes!$B$54</f>
        <v>Aurore VITRE</v>
      </c>
      <c r="F28" s="146" t="str">
        <f>Equipes!$B$55</f>
        <v>PROMO-HONNEUR</v>
      </c>
      <c r="G28" s="56">
        <f>Equipes!$F$55</f>
        <v>1</v>
      </c>
      <c r="H28" s="44">
        <f>Equipes!H58</f>
        <v>57.65</v>
      </c>
      <c r="I28" s="42" t="str">
        <f t="shared" si="1"/>
        <v>Bleu</v>
      </c>
      <c r="K28" s="46">
        <f t="shared" si="4"/>
        <v>25</v>
      </c>
      <c r="L28" s="47" t="s">
        <v>486</v>
      </c>
      <c r="M28" s="57" t="s">
        <v>145</v>
      </c>
      <c r="N28" s="59">
        <v>0</v>
      </c>
      <c r="O28" s="55" t="s">
        <v>13</v>
      </c>
      <c r="P28" s="150" t="s">
        <v>124</v>
      </c>
      <c r="Q28" s="62">
        <v>3</v>
      </c>
      <c r="R28" s="83">
        <v>57.699999999999996</v>
      </c>
      <c r="S28" s="48" t="s">
        <v>512</v>
      </c>
      <c r="T28" s="33" t="b">
        <f t="shared" si="2"/>
        <v>0</v>
      </c>
      <c r="V28" s="46">
        <v>25</v>
      </c>
      <c r="W28" s="47" t="s">
        <v>267</v>
      </c>
      <c r="X28" s="57" t="s">
        <v>268</v>
      </c>
      <c r="Y28" s="59">
        <v>0</v>
      </c>
      <c r="Z28" s="55" t="s">
        <v>15</v>
      </c>
      <c r="AA28" s="150" t="s">
        <v>82</v>
      </c>
      <c r="AB28" s="62">
        <v>1</v>
      </c>
      <c r="AC28" s="84">
        <v>60.15</v>
      </c>
      <c r="AD28" s="45" t="s">
        <v>537</v>
      </c>
      <c r="AE28" s="33">
        <f t="shared" si="5"/>
        <v>3</v>
      </c>
      <c r="AG28" s="419"/>
      <c r="AH28" s="407"/>
      <c r="AI28" s="408"/>
      <c r="AJ28" s="409"/>
      <c r="AK28" s="408"/>
      <c r="AL28" s="410"/>
      <c r="AM28" s="409"/>
      <c r="AN28" s="411"/>
      <c r="AO28" s="412"/>
      <c r="AQ28" s="419"/>
      <c r="AR28" s="407"/>
      <c r="AS28" s="408"/>
      <c r="AT28" s="409"/>
      <c r="AU28" s="408"/>
      <c r="AV28" s="410"/>
      <c r="AW28" s="409"/>
      <c r="AX28" s="411"/>
      <c r="AY28" s="412"/>
    </row>
    <row r="29" spans="1:51" ht="13.5">
      <c r="A29" s="46">
        <v>27</v>
      </c>
      <c r="B29" s="43" t="str">
        <f>Equipes!A59</f>
        <v>GARNIER</v>
      </c>
      <c r="C29" s="58" t="str">
        <f>Equipes!B59</f>
        <v>AWA</v>
      </c>
      <c r="D29" s="59">
        <f>Equipes!C59</f>
        <v>0</v>
      </c>
      <c r="E29" s="60" t="str">
        <f>Equipes!$B$54</f>
        <v>Aurore VITRE</v>
      </c>
      <c r="F29" s="146" t="str">
        <f>Equipes!$B$55</f>
        <v>PROMO-HONNEUR</v>
      </c>
      <c r="G29" s="56">
        <f>Equipes!$F$55</f>
        <v>1</v>
      </c>
      <c r="H29" s="44">
        <f>Equipes!H59</f>
        <v>58.1</v>
      </c>
      <c r="I29" s="42" t="str">
        <f t="shared" si="1"/>
        <v>Bleu</v>
      </c>
      <c r="K29" s="46">
        <f t="shared" si="4"/>
        <v>26</v>
      </c>
      <c r="L29" s="43" t="s">
        <v>465</v>
      </c>
      <c r="M29" s="57" t="s">
        <v>466</v>
      </c>
      <c r="N29" s="54">
        <v>0</v>
      </c>
      <c r="O29" s="55" t="s">
        <v>13</v>
      </c>
      <c r="P29" s="150" t="s">
        <v>124</v>
      </c>
      <c r="Q29" s="62">
        <v>1</v>
      </c>
      <c r="R29" s="84">
        <v>57.65</v>
      </c>
      <c r="S29" s="45" t="s">
        <v>512</v>
      </c>
      <c r="T29" s="33" t="b">
        <f t="shared" si="2"/>
        <v>0</v>
      </c>
      <c r="V29" s="46">
        <v>26</v>
      </c>
      <c r="W29" s="49" t="s">
        <v>289</v>
      </c>
      <c r="X29" s="63" t="s">
        <v>290</v>
      </c>
      <c r="Y29" s="62">
        <v>0</v>
      </c>
      <c r="Z29" s="55" t="s">
        <v>15</v>
      </c>
      <c r="AA29" s="150" t="s">
        <v>82</v>
      </c>
      <c r="AB29" s="62">
        <v>2</v>
      </c>
      <c r="AC29" s="83">
        <v>60.1</v>
      </c>
      <c r="AD29" s="48" t="s">
        <v>537</v>
      </c>
      <c r="AE29" s="33">
        <f t="shared" si="5"/>
        <v>3</v>
      </c>
      <c r="AG29" s="406"/>
      <c r="AH29" s="413"/>
      <c r="AI29" s="413"/>
      <c r="AJ29" s="413"/>
      <c r="AK29" s="413"/>
      <c r="AL29" s="413"/>
      <c r="AM29" s="413"/>
      <c r="AN29" s="414"/>
      <c r="AO29" s="412"/>
      <c r="AQ29" s="419"/>
      <c r="AR29" s="407"/>
      <c r="AS29" s="408"/>
      <c r="AT29" s="409"/>
      <c r="AU29" s="408"/>
      <c r="AV29" s="410"/>
      <c r="AW29" s="409"/>
      <c r="AX29" s="411"/>
      <c r="AY29" s="412"/>
    </row>
    <row r="30" spans="1:51" ht="14.25" thickBot="1">
      <c r="A30" s="46">
        <v>28</v>
      </c>
      <c r="B30" s="43" t="str">
        <f>Equipes!A60</f>
        <v>GUILLON</v>
      </c>
      <c r="C30" s="58" t="str">
        <f>Equipes!B60</f>
        <v>ALYCIA</v>
      </c>
      <c r="D30" s="59">
        <f>Equipes!C60</f>
        <v>0</v>
      </c>
      <c r="E30" s="60" t="str">
        <f>Equipes!$B$54</f>
        <v>Aurore VITRE</v>
      </c>
      <c r="F30" s="146" t="str">
        <f>Equipes!$B$55</f>
        <v>PROMO-HONNEUR</v>
      </c>
      <c r="G30" s="56">
        <f>Equipes!$F$55</f>
        <v>1</v>
      </c>
      <c r="H30" s="44">
        <f>Equipes!H60</f>
        <v>56.45</v>
      </c>
      <c r="I30" s="42" t="str">
        <f t="shared" si="1"/>
        <v>Bleu</v>
      </c>
      <c r="K30" s="46">
        <f t="shared" si="4"/>
        <v>27</v>
      </c>
      <c r="L30" s="43" t="s">
        <v>476</v>
      </c>
      <c r="M30" s="57" t="s">
        <v>477</v>
      </c>
      <c r="N30" s="54">
        <v>0</v>
      </c>
      <c r="O30" s="55" t="s">
        <v>13</v>
      </c>
      <c r="P30" s="150" t="s">
        <v>124</v>
      </c>
      <c r="Q30" s="62">
        <v>2</v>
      </c>
      <c r="R30" s="84">
        <v>57.60000000000001</v>
      </c>
      <c r="S30" s="48" t="s">
        <v>512</v>
      </c>
      <c r="T30" s="33" t="b">
        <f t="shared" si="2"/>
        <v>0</v>
      </c>
      <c r="V30" s="46">
        <v>27</v>
      </c>
      <c r="W30" s="43" t="s">
        <v>525</v>
      </c>
      <c r="X30" s="57" t="s">
        <v>228</v>
      </c>
      <c r="Y30" s="54">
        <v>0</v>
      </c>
      <c r="Z30" s="55" t="s">
        <v>115</v>
      </c>
      <c r="AA30" s="150" t="s">
        <v>82</v>
      </c>
      <c r="AB30" s="62">
        <v>3</v>
      </c>
      <c r="AC30" s="83">
        <v>60.050000000000004</v>
      </c>
      <c r="AD30" s="45" t="s">
        <v>537</v>
      </c>
      <c r="AE30" s="33">
        <f t="shared" si="5"/>
        <v>3</v>
      </c>
      <c r="AG30" s="415"/>
      <c r="AH30" s="416"/>
      <c r="AI30" s="416"/>
      <c r="AJ30" s="416"/>
      <c r="AK30" s="416"/>
      <c r="AL30" s="416"/>
      <c r="AM30" s="416"/>
      <c r="AN30" s="417"/>
      <c r="AO30" s="418"/>
      <c r="AQ30" s="419"/>
      <c r="AR30" s="407"/>
      <c r="AS30" s="408"/>
      <c r="AT30" s="409"/>
      <c r="AU30" s="408"/>
      <c r="AV30" s="410"/>
      <c r="AW30" s="409"/>
      <c r="AX30" s="411"/>
      <c r="AY30" s="412"/>
    </row>
    <row r="31" spans="1:51" ht="15" thickBot="1" thickTop="1">
      <c r="A31" s="46">
        <v>29</v>
      </c>
      <c r="B31" s="43" t="str">
        <f>Equipes!A61</f>
        <v>SOUVESTRE</v>
      </c>
      <c r="C31" s="58" t="str">
        <f>Equipes!B61</f>
        <v>LISEA</v>
      </c>
      <c r="D31" s="59">
        <f>Equipes!C61</f>
        <v>0</v>
      </c>
      <c r="E31" s="60" t="str">
        <f>Equipes!$B$54</f>
        <v>Aurore VITRE</v>
      </c>
      <c r="F31" s="146" t="str">
        <f>Equipes!$B$55</f>
        <v>PROMO-HONNEUR</v>
      </c>
      <c r="G31" s="56">
        <f>Equipes!$F$55</f>
        <v>1</v>
      </c>
      <c r="H31" s="44">
        <f>Equipes!H61</f>
        <v>58.699999999999996</v>
      </c>
      <c r="I31" s="42" t="str">
        <f t="shared" si="1"/>
        <v>Bleu</v>
      </c>
      <c r="K31" s="46">
        <f t="shared" si="4"/>
        <v>28</v>
      </c>
      <c r="L31" s="49" t="s">
        <v>373</v>
      </c>
      <c r="M31" s="63" t="s">
        <v>276</v>
      </c>
      <c r="N31" s="62">
        <v>0</v>
      </c>
      <c r="O31" s="55" t="s">
        <v>116</v>
      </c>
      <c r="P31" s="150" t="s">
        <v>124</v>
      </c>
      <c r="Q31" s="62">
        <v>2</v>
      </c>
      <c r="R31" s="83">
        <v>57.599999999999994</v>
      </c>
      <c r="S31" s="45" t="s">
        <v>512</v>
      </c>
      <c r="T31" s="33" t="b">
        <f t="shared" si="2"/>
        <v>0</v>
      </c>
      <c r="V31" s="46">
        <v>28</v>
      </c>
      <c r="W31" s="43" t="s">
        <v>214</v>
      </c>
      <c r="X31" s="57" t="s">
        <v>231</v>
      </c>
      <c r="Y31" s="54">
        <v>0</v>
      </c>
      <c r="Z31" s="55" t="s">
        <v>115</v>
      </c>
      <c r="AA31" s="150" t="s">
        <v>82</v>
      </c>
      <c r="AB31" s="62">
        <v>1</v>
      </c>
      <c r="AC31" s="84">
        <v>60</v>
      </c>
      <c r="AD31" s="45" t="s">
        <v>537</v>
      </c>
      <c r="AE31" s="33">
        <f t="shared" si="5"/>
        <v>3</v>
      </c>
      <c r="AG31"/>
      <c r="AH31"/>
      <c r="AI31"/>
      <c r="AJ31"/>
      <c r="AK31"/>
      <c r="AL31"/>
      <c r="AM31"/>
      <c r="AQ31" s="419"/>
      <c r="AR31" s="407"/>
      <c r="AS31" s="408"/>
      <c r="AT31" s="409"/>
      <c r="AU31" s="408"/>
      <c r="AV31" s="410"/>
      <c r="AW31" s="409"/>
      <c r="AX31" s="411"/>
      <c r="AY31" s="412"/>
    </row>
    <row r="32" spans="1:51" ht="13.5" thickBot="1" thickTop="1">
      <c r="A32" s="46">
        <v>30</v>
      </c>
      <c r="B32" s="43" t="str">
        <f>Equipes!A62</f>
        <v>TRAVERS</v>
      </c>
      <c r="C32" s="58" t="str">
        <f>Equipes!B62</f>
        <v>LENA</v>
      </c>
      <c r="D32" s="59">
        <f>Equipes!C62</f>
        <v>0</v>
      </c>
      <c r="E32" s="60" t="str">
        <f>Equipes!$B$54</f>
        <v>Aurore VITRE</v>
      </c>
      <c r="F32" s="146" t="str">
        <f>Equipes!$B$55</f>
        <v>PROMO-HONNEUR</v>
      </c>
      <c r="G32" s="56">
        <f>Equipes!$F$55</f>
        <v>1</v>
      </c>
      <c r="H32" s="44">
        <f>Equipes!H62</f>
        <v>58.55</v>
      </c>
      <c r="I32" s="42" t="str">
        <f t="shared" si="1"/>
        <v>Bleu</v>
      </c>
      <c r="K32" s="46">
        <f t="shared" si="4"/>
        <v>29</v>
      </c>
      <c r="L32" s="43" t="s">
        <v>365</v>
      </c>
      <c r="M32" s="57" t="s">
        <v>366</v>
      </c>
      <c r="N32" s="54">
        <v>0</v>
      </c>
      <c r="O32" s="55" t="s">
        <v>116</v>
      </c>
      <c r="P32" s="150" t="s">
        <v>124</v>
      </c>
      <c r="Q32" s="62">
        <v>1</v>
      </c>
      <c r="R32" s="84">
        <v>57.55</v>
      </c>
      <c r="S32" s="45" t="s">
        <v>512</v>
      </c>
      <c r="T32" s="33" t="b">
        <f t="shared" si="2"/>
        <v>0</v>
      </c>
      <c r="V32" s="46">
        <v>29</v>
      </c>
      <c r="W32" s="49" t="s">
        <v>432</v>
      </c>
      <c r="X32" s="63" t="s">
        <v>535</v>
      </c>
      <c r="Y32" s="62">
        <v>0</v>
      </c>
      <c r="Z32" s="55" t="s">
        <v>13</v>
      </c>
      <c r="AA32" s="150" t="s">
        <v>82</v>
      </c>
      <c r="AB32" s="62">
        <v>1</v>
      </c>
      <c r="AC32" s="83">
        <v>59.949999999999996</v>
      </c>
      <c r="AD32" s="45" t="s">
        <v>512</v>
      </c>
      <c r="AE32" s="33">
        <f t="shared" si="5"/>
        <v>3</v>
      </c>
      <c r="AG32" s="34" t="s">
        <v>33</v>
      </c>
      <c r="AH32" s="35" t="s">
        <v>34</v>
      </c>
      <c r="AI32" s="36" t="s">
        <v>6</v>
      </c>
      <c r="AJ32" s="37" t="s">
        <v>7</v>
      </c>
      <c r="AK32" s="38" t="s">
        <v>35</v>
      </c>
      <c r="AL32" s="38" t="s">
        <v>79</v>
      </c>
      <c r="AM32" s="38" t="s">
        <v>36</v>
      </c>
      <c r="AN32" s="82" t="s">
        <v>37</v>
      </c>
      <c r="AO32" s="39" t="s">
        <v>38</v>
      </c>
      <c r="AQ32" s="406"/>
      <c r="AR32" s="413"/>
      <c r="AS32" s="413"/>
      <c r="AT32" s="413"/>
      <c r="AU32" s="413"/>
      <c r="AV32" s="413"/>
      <c r="AW32" s="413"/>
      <c r="AX32" s="414"/>
      <c r="AY32" s="412"/>
    </row>
    <row r="33" spans="1:51" ht="15.75" thickBot="1" thickTop="1">
      <c r="A33" s="46">
        <v>31</v>
      </c>
      <c r="B33" s="43" t="str">
        <f>Equipes!A70</f>
        <v>FROMONT</v>
      </c>
      <c r="C33" s="58" t="str">
        <f>Equipes!B70</f>
        <v>HELOÏSE</v>
      </c>
      <c r="D33" s="59">
        <f>Equipes!C70</f>
        <v>0</v>
      </c>
      <c r="E33" s="55" t="str">
        <f>Equipes!$B$67</f>
        <v>Aurore VITRE</v>
      </c>
      <c r="F33" s="146" t="str">
        <f>Equipes!$B$68</f>
        <v>PROMO-HONNEUR</v>
      </c>
      <c r="G33" s="56">
        <f>Equipes!$F$68</f>
        <v>2</v>
      </c>
      <c r="H33" s="44">
        <f>Equipes!H70</f>
        <v>57.95</v>
      </c>
      <c r="I33" s="42" t="str">
        <f t="shared" si="1"/>
        <v>Bleu</v>
      </c>
      <c r="K33" s="46">
        <f t="shared" si="4"/>
        <v>30</v>
      </c>
      <c r="L33" s="43" t="s">
        <v>348</v>
      </c>
      <c r="M33" s="57" t="s">
        <v>349</v>
      </c>
      <c r="N33" s="54">
        <v>0</v>
      </c>
      <c r="O33" s="55" t="s">
        <v>18</v>
      </c>
      <c r="P33" s="150" t="s">
        <v>124</v>
      </c>
      <c r="Q33" s="62">
        <v>1</v>
      </c>
      <c r="R33" s="84">
        <v>57.4</v>
      </c>
      <c r="S33" s="45" t="s">
        <v>512</v>
      </c>
      <c r="T33" s="33" t="b">
        <f t="shared" si="2"/>
        <v>0</v>
      </c>
      <c r="V33" s="46">
        <v>30</v>
      </c>
      <c r="W33" s="43" t="s">
        <v>291</v>
      </c>
      <c r="X33" s="57" t="s">
        <v>292</v>
      </c>
      <c r="Y33" s="54">
        <v>0</v>
      </c>
      <c r="Z33" s="55" t="s">
        <v>15</v>
      </c>
      <c r="AA33" s="150" t="s">
        <v>82</v>
      </c>
      <c r="AB33" s="62">
        <v>2</v>
      </c>
      <c r="AC33" s="84">
        <v>59.949999999999996</v>
      </c>
      <c r="AD33" s="45" t="s">
        <v>512</v>
      </c>
      <c r="AE33" s="33">
        <f t="shared" si="5"/>
        <v>3</v>
      </c>
      <c r="AG33" s="601" t="s">
        <v>92</v>
      </c>
      <c r="AH33" s="602"/>
      <c r="AI33" s="602"/>
      <c r="AJ33" s="602"/>
      <c r="AK33" s="603"/>
      <c r="AL33" s="400"/>
      <c r="AM33" s="401"/>
      <c r="AN33" s="401"/>
      <c r="AO33" s="401"/>
      <c r="AQ33" s="415"/>
      <c r="AR33" s="416"/>
      <c r="AS33" s="416"/>
      <c r="AT33" s="416"/>
      <c r="AU33" s="416"/>
      <c r="AV33" s="416"/>
      <c r="AW33" s="416"/>
      <c r="AX33" s="417"/>
      <c r="AY33" s="418"/>
    </row>
    <row r="34" spans="1:41" ht="14.25" thickTop="1">
      <c r="A34" s="46">
        <v>32</v>
      </c>
      <c r="B34" s="43" t="str">
        <f>Equipes!A71</f>
        <v>GARDAN</v>
      </c>
      <c r="C34" s="58" t="str">
        <f>Equipes!B71</f>
        <v> Lola</v>
      </c>
      <c r="D34" s="59">
        <f>Equipes!C71</f>
        <v>0</v>
      </c>
      <c r="E34" s="55" t="str">
        <f>Equipes!$B$67</f>
        <v>Aurore VITRE</v>
      </c>
      <c r="F34" s="146" t="str">
        <f>Equipes!$B$68</f>
        <v>PROMO-HONNEUR</v>
      </c>
      <c r="G34" s="56">
        <f>Equipes!$F$68</f>
        <v>2</v>
      </c>
      <c r="H34" s="44">
        <f>Equipes!H71</f>
        <v>57.60000000000001</v>
      </c>
      <c r="I34" s="42" t="str">
        <f t="shared" si="1"/>
        <v>Bleu</v>
      </c>
      <c r="K34" s="46">
        <f t="shared" si="4"/>
        <v>31</v>
      </c>
      <c r="L34" s="49" t="s">
        <v>343</v>
      </c>
      <c r="M34" s="63" t="s">
        <v>344</v>
      </c>
      <c r="N34" s="62">
        <v>0</v>
      </c>
      <c r="O34" s="55" t="s">
        <v>18</v>
      </c>
      <c r="P34" s="150" t="s">
        <v>124</v>
      </c>
      <c r="Q34" s="62">
        <v>1</v>
      </c>
      <c r="R34" s="83">
        <v>57.35</v>
      </c>
      <c r="S34" s="45" t="s">
        <v>512</v>
      </c>
      <c r="T34" s="33" t="b">
        <f t="shared" si="2"/>
        <v>0</v>
      </c>
      <c r="V34" s="46">
        <v>31</v>
      </c>
      <c r="W34" s="49" t="s">
        <v>324</v>
      </c>
      <c r="X34" s="63" t="s">
        <v>325</v>
      </c>
      <c r="Y34" s="62">
        <v>0</v>
      </c>
      <c r="Z34" s="55" t="s">
        <v>18</v>
      </c>
      <c r="AA34" s="150" t="s">
        <v>82</v>
      </c>
      <c r="AB34" s="62">
        <v>1</v>
      </c>
      <c r="AC34" s="83">
        <v>59.85</v>
      </c>
      <c r="AD34" s="45" t="s">
        <v>512</v>
      </c>
      <c r="AE34" s="33">
        <f t="shared" si="5"/>
        <v>3</v>
      </c>
      <c r="AG34" s="402">
        <v>1</v>
      </c>
      <c r="AH34" s="422" t="s">
        <v>260</v>
      </c>
      <c r="AI34" s="424" t="s">
        <v>261</v>
      </c>
      <c r="AJ34" s="426">
        <v>0</v>
      </c>
      <c r="AK34" s="424" t="s">
        <v>15</v>
      </c>
      <c r="AL34" s="410" t="s">
        <v>81</v>
      </c>
      <c r="AM34" s="426">
        <v>1</v>
      </c>
      <c r="AN34" s="429">
        <v>68.6</v>
      </c>
      <c r="AO34" s="405" t="s">
        <v>538</v>
      </c>
    </row>
    <row r="35" spans="1:51" ht="13.5">
      <c r="A35" s="46">
        <v>33</v>
      </c>
      <c r="B35" s="43" t="str">
        <f>Equipes!A72</f>
        <v>GUILLARD</v>
      </c>
      <c r="C35" s="58" t="str">
        <f>Equipes!B72</f>
        <v>ANAIS</v>
      </c>
      <c r="D35" s="59">
        <f>Equipes!C72</f>
        <v>0</v>
      </c>
      <c r="E35" s="55" t="str">
        <f>Equipes!$B$67</f>
        <v>Aurore VITRE</v>
      </c>
      <c r="F35" s="146" t="str">
        <f>Equipes!$B$68</f>
        <v>PROMO-HONNEUR</v>
      </c>
      <c r="G35" s="56">
        <f>Equipes!$F$68</f>
        <v>2</v>
      </c>
      <c r="H35" s="44">
        <f>Equipes!H72</f>
        <v>56.900000000000006</v>
      </c>
      <c r="I35" s="42" t="str">
        <f t="shared" si="1"/>
        <v>Bleu</v>
      </c>
      <c r="K35" s="46">
        <f t="shared" si="4"/>
        <v>32</v>
      </c>
      <c r="L35" s="43" t="s">
        <v>346</v>
      </c>
      <c r="M35" s="57" t="s">
        <v>347</v>
      </c>
      <c r="N35" s="54">
        <v>0</v>
      </c>
      <c r="O35" s="55" t="s">
        <v>18</v>
      </c>
      <c r="P35" s="150" t="s">
        <v>124</v>
      </c>
      <c r="Q35" s="62">
        <v>1</v>
      </c>
      <c r="R35" s="84">
        <v>57.3</v>
      </c>
      <c r="S35" s="48" t="s">
        <v>512</v>
      </c>
      <c r="T35" s="33" t="b">
        <f t="shared" si="2"/>
        <v>0</v>
      </c>
      <c r="V35" s="46">
        <v>32</v>
      </c>
      <c r="W35" s="49" t="s">
        <v>524</v>
      </c>
      <c r="X35" s="63" t="s">
        <v>229</v>
      </c>
      <c r="Y35" s="62">
        <v>0</v>
      </c>
      <c r="Z35" s="55" t="s">
        <v>115</v>
      </c>
      <c r="AA35" s="150" t="s">
        <v>82</v>
      </c>
      <c r="AB35" s="62">
        <v>3</v>
      </c>
      <c r="AC35" s="83">
        <v>59.599999999999994</v>
      </c>
      <c r="AD35" s="45" t="s">
        <v>512</v>
      </c>
      <c r="AE35" s="33">
        <f t="shared" si="5"/>
        <v>3</v>
      </c>
      <c r="AG35" s="419">
        <v>2</v>
      </c>
      <c r="AH35" s="407" t="s">
        <v>299</v>
      </c>
      <c r="AI35" s="408" t="s">
        <v>300</v>
      </c>
      <c r="AJ35" s="409">
        <v>0</v>
      </c>
      <c r="AK35" s="408" t="s">
        <v>18</v>
      </c>
      <c r="AL35" s="410" t="s">
        <v>81</v>
      </c>
      <c r="AM35" s="409">
        <v>1</v>
      </c>
      <c r="AN35" s="411">
        <v>68.2</v>
      </c>
      <c r="AO35" s="412" t="s">
        <v>538</v>
      </c>
      <c r="AQ35"/>
      <c r="AR35"/>
      <c r="AS35"/>
      <c r="AT35"/>
      <c r="AU35"/>
      <c r="AV35"/>
      <c r="AW35"/>
      <c r="AX35"/>
      <c r="AY35"/>
    </row>
    <row r="36" spans="1:51" ht="13.5">
      <c r="A36" s="46">
        <v>34</v>
      </c>
      <c r="B36" s="43" t="str">
        <f>Equipes!A73</f>
        <v>GUINARD</v>
      </c>
      <c r="C36" s="58" t="str">
        <f>Equipes!B73</f>
        <v>NINON</v>
      </c>
      <c r="D36" s="59">
        <f>Equipes!C73</f>
        <v>0</v>
      </c>
      <c r="E36" s="55" t="str">
        <f>Equipes!$B$67</f>
        <v>Aurore VITRE</v>
      </c>
      <c r="F36" s="146" t="str">
        <f>Equipes!$B$68</f>
        <v>PROMO-HONNEUR</v>
      </c>
      <c r="G36" s="56">
        <f>Equipes!$F$68</f>
        <v>2</v>
      </c>
      <c r="H36" s="44">
        <f>Equipes!H73</f>
        <v>55.25</v>
      </c>
      <c r="I36" s="42" t="str">
        <f t="shared" si="1"/>
        <v>Bleu</v>
      </c>
      <c r="K36" s="46">
        <f t="shared" si="4"/>
        <v>33</v>
      </c>
      <c r="L36" s="49" t="s">
        <v>374</v>
      </c>
      <c r="M36" s="63" t="s">
        <v>276</v>
      </c>
      <c r="N36" s="62">
        <v>0</v>
      </c>
      <c r="O36" s="55" t="s">
        <v>116</v>
      </c>
      <c r="P36" s="150" t="s">
        <v>124</v>
      </c>
      <c r="Q36" s="62">
        <v>2</v>
      </c>
      <c r="R36" s="83">
        <v>57.25</v>
      </c>
      <c r="S36" s="48" t="s">
        <v>512</v>
      </c>
      <c r="T36" s="33" t="b">
        <f t="shared" si="2"/>
        <v>0</v>
      </c>
      <c r="V36" s="46">
        <v>33</v>
      </c>
      <c r="W36" s="49" t="s">
        <v>336</v>
      </c>
      <c r="X36" s="63" t="s">
        <v>337</v>
      </c>
      <c r="Y36" s="62">
        <v>0</v>
      </c>
      <c r="Z36" s="55" t="s">
        <v>18</v>
      </c>
      <c r="AA36" s="150" t="s">
        <v>82</v>
      </c>
      <c r="AB36" s="62">
        <v>2</v>
      </c>
      <c r="AC36" s="83">
        <v>59.5</v>
      </c>
      <c r="AD36" s="45" t="s">
        <v>512</v>
      </c>
      <c r="AE36" s="33">
        <f t="shared" si="5"/>
        <v>3</v>
      </c>
      <c r="AG36" s="419">
        <v>3</v>
      </c>
      <c r="AH36" s="440" t="s">
        <v>262</v>
      </c>
      <c r="AI36" s="414" t="s">
        <v>263</v>
      </c>
      <c r="AJ36" s="409">
        <v>0</v>
      </c>
      <c r="AK36" s="413" t="s">
        <v>15</v>
      </c>
      <c r="AL36" s="436" t="s">
        <v>81</v>
      </c>
      <c r="AM36" s="437">
        <v>1</v>
      </c>
      <c r="AN36" s="411">
        <v>68.05</v>
      </c>
      <c r="AO36" s="412" t="s">
        <v>538</v>
      </c>
      <c r="AQ36"/>
      <c r="AR36"/>
      <c r="AS36"/>
      <c r="AT36"/>
      <c r="AU36"/>
      <c r="AV36"/>
      <c r="AW36"/>
      <c r="AX36"/>
      <c r="AY36"/>
    </row>
    <row r="37" spans="1:51" ht="13.5">
      <c r="A37" s="46">
        <v>35</v>
      </c>
      <c r="B37" s="43" t="str">
        <f>Equipes!A74</f>
        <v>MOISY HISOPE</v>
      </c>
      <c r="C37" s="58" t="str">
        <f>Equipes!B74</f>
        <v>THAIS</v>
      </c>
      <c r="D37" s="59">
        <f>Equipes!C74</f>
        <v>0</v>
      </c>
      <c r="E37" s="55" t="str">
        <f>Equipes!$B$67</f>
        <v>Aurore VITRE</v>
      </c>
      <c r="F37" s="146" t="str">
        <f>Equipes!$B$68</f>
        <v>PROMO-HONNEUR</v>
      </c>
      <c r="G37" s="56">
        <f>Equipes!$F$68</f>
        <v>2</v>
      </c>
      <c r="H37" s="44">
        <f>Equipes!H74</f>
        <v>56.99999999999999</v>
      </c>
      <c r="I37" s="42" t="str">
        <f t="shared" si="1"/>
        <v>Bleu</v>
      </c>
      <c r="K37" s="46">
        <f t="shared" si="4"/>
        <v>34</v>
      </c>
      <c r="L37" s="47" t="s">
        <v>218</v>
      </c>
      <c r="M37" s="57" t="s">
        <v>345</v>
      </c>
      <c r="N37" s="59">
        <v>0</v>
      </c>
      <c r="O37" s="55" t="s">
        <v>18</v>
      </c>
      <c r="P37" s="150" t="s">
        <v>124</v>
      </c>
      <c r="Q37" s="62">
        <v>1</v>
      </c>
      <c r="R37" s="84">
        <v>57.099999999999994</v>
      </c>
      <c r="S37" s="45" t="s">
        <v>512</v>
      </c>
      <c r="T37" s="33" t="b">
        <f t="shared" si="2"/>
        <v>0</v>
      </c>
      <c r="V37" s="46">
        <v>34</v>
      </c>
      <c r="W37" s="47" t="s">
        <v>320</v>
      </c>
      <c r="X37" s="57" t="s">
        <v>321</v>
      </c>
      <c r="Y37" s="59">
        <v>0</v>
      </c>
      <c r="Z37" s="55" t="s">
        <v>18</v>
      </c>
      <c r="AA37" s="150" t="s">
        <v>82</v>
      </c>
      <c r="AB37" s="62">
        <v>1</v>
      </c>
      <c r="AC37" s="84">
        <v>59.349999999999994</v>
      </c>
      <c r="AD37" s="48" t="s">
        <v>512</v>
      </c>
      <c r="AE37" s="33">
        <f t="shared" si="5"/>
        <v>3</v>
      </c>
      <c r="AG37" s="419">
        <f>AG36+1</f>
        <v>4</v>
      </c>
      <c r="AH37" s="407" t="s">
        <v>413</v>
      </c>
      <c r="AI37" s="408" t="s">
        <v>225</v>
      </c>
      <c r="AJ37" s="409">
        <v>0</v>
      </c>
      <c r="AK37" s="408" t="s">
        <v>13</v>
      </c>
      <c r="AL37" s="410" t="s">
        <v>81</v>
      </c>
      <c r="AM37" s="409">
        <v>1</v>
      </c>
      <c r="AN37" s="411">
        <v>67.89999999999999</v>
      </c>
      <c r="AO37" s="412" t="s">
        <v>537</v>
      </c>
      <c r="AQ37"/>
      <c r="AR37"/>
      <c r="AS37"/>
      <c r="AT37"/>
      <c r="AU37"/>
      <c r="AV37"/>
      <c r="AW37"/>
      <c r="AX37"/>
      <c r="AY37"/>
    </row>
    <row r="38" spans="1:51" ht="13.5">
      <c r="A38" s="46">
        <v>36</v>
      </c>
      <c r="B38" s="43" t="str">
        <f>Equipes!A75</f>
        <v>TREJOU</v>
      </c>
      <c r="C38" s="58" t="str">
        <f>Equipes!B75</f>
        <v>Lucie</v>
      </c>
      <c r="D38" s="59">
        <f>Equipes!C75</f>
        <v>0</v>
      </c>
      <c r="E38" s="55" t="str">
        <f>Equipes!$B$67</f>
        <v>Aurore VITRE</v>
      </c>
      <c r="F38" s="146" t="str">
        <f>Equipes!$B$68</f>
        <v>PROMO-HONNEUR</v>
      </c>
      <c r="G38" s="56">
        <f>Equipes!$F$68</f>
        <v>2</v>
      </c>
      <c r="H38" s="44">
        <f>Equipes!H75</f>
        <v>56.75</v>
      </c>
      <c r="I38" s="42" t="str">
        <f t="shared" si="1"/>
        <v>Bleu</v>
      </c>
      <c r="K38" s="46">
        <f t="shared" si="4"/>
        <v>35</v>
      </c>
      <c r="L38" s="49" t="s">
        <v>485</v>
      </c>
      <c r="M38" s="63" t="s">
        <v>337</v>
      </c>
      <c r="N38" s="380">
        <v>0</v>
      </c>
      <c r="O38" s="55" t="s">
        <v>13</v>
      </c>
      <c r="P38" s="150" t="s">
        <v>124</v>
      </c>
      <c r="Q38" s="62">
        <v>3</v>
      </c>
      <c r="R38" s="143">
        <v>57.00000000000001</v>
      </c>
      <c r="S38" s="45" t="s">
        <v>512</v>
      </c>
      <c r="T38" s="33" t="b">
        <f t="shared" si="2"/>
        <v>0</v>
      </c>
      <c r="V38" s="46">
        <v>35</v>
      </c>
      <c r="W38" s="43" t="s">
        <v>443</v>
      </c>
      <c r="X38" s="57" t="s">
        <v>349</v>
      </c>
      <c r="Y38" s="54">
        <v>0</v>
      </c>
      <c r="Z38" s="55" t="s">
        <v>13</v>
      </c>
      <c r="AA38" s="150" t="s">
        <v>82</v>
      </c>
      <c r="AB38" s="62">
        <v>2</v>
      </c>
      <c r="AC38" s="84">
        <v>59.3</v>
      </c>
      <c r="AD38" s="48" t="s">
        <v>512</v>
      </c>
      <c r="AE38" s="33">
        <f t="shared" si="5"/>
        <v>3</v>
      </c>
      <c r="AG38" s="419">
        <f aca="true" t="shared" si="7" ref="AG38:AG68">AG37+1</f>
        <v>5</v>
      </c>
      <c r="AH38" s="407" t="s">
        <v>256</v>
      </c>
      <c r="AI38" s="408" t="s">
        <v>257</v>
      </c>
      <c r="AJ38" s="409">
        <v>0</v>
      </c>
      <c r="AK38" s="408" t="s">
        <v>15</v>
      </c>
      <c r="AL38" s="410" t="s">
        <v>81</v>
      </c>
      <c r="AM38" s="409">
        <v>1</v>
      </c>
      <c r="AN38" s="411">
        <v>67.89999999999999</v>
      </c>
      <c r="AO38" s="412" t="s">
        <v>537</v>
      </c>
      <c r="AQ38"/>
      <c r="AR38"/>
      <c r="AS38"/>
      <c r="AT38"/>
      <c r="AU38"/>
      <c r="AV38"/>
      <c r="AW38"/>
      <c r="AX38"/>
      <c r="AY38"/>
    </row>
    <row r="39" spans="1:51" ht="13.5">
      <c r="A39" s="46">
        <v>37</v>
      </c>
      <c r="B39" s="49" t="str">
        <f>Equipes!A83</f>
        <v>BADSARYAN</v>
      </c>
      <c r="C39" s="61" t="str">
        <f>Equipes!B83</f>
        <v>ASIA</v>
      </c>
      <c r="D39" s="56">
        <f>Equipes!C83</f>
        <v>0</v>
      </c>
      <c r="E39" s="55" t="str">
        <f>Equipes!$B$80</f>
        <v>Aurore VITRE</v>
      </c>
      <c r="F39" s="146" t="str">
        <f>Equipes!$B$81</f>
        <v>PROMO-HONNEUR</v>
      </c>
      <c r="G39" s="56">
        <f>Equipes!$F$81</f>
        <v>3</v>
      </c>
      <c r="H39" s="50">
        <f>Equipes!H83</f>
        <v>53.949999999999996</v>
      </c>
      <c r="I39" s="42" t="str">
        <f t="shared" si="1"/>
        <v>Vert</v>
      </c>
      <c r="K39" s="46">
        <f t="shared" si="4"/>
        <v>36</v>
      </c>
      <c r="L39" s="49" t="s">
        <v>160</v>
      </c>
      <c r="M39" s="63" t="s">
        <v>161</v>
      </c>
      <c r="N39" s="62">
        <v>0</v>
      </c>
      <c r="O39" s="55" t="s">
        <v>16</v>
      </c>
      <c r="P39" s="150" t="s">
        <v>124</v>
      </c>
      <c r="Q39" s="62">
        <v>3</v>
      </c>
      <c r="R39" s="83">
        <v>57</v>
      </c>
      <c r="S39" s="45" t="s">
        <v>512</v>
      </c>
      <c r="T39" s="33" t="b">
        <f t="shared" si="2"/>
        <v>0</v>
      </c>
      <c r="V39" s="46">
        <v>36</v>
      </c>
      <c r="W39" s="43" t="s">
        <v>430</v>
      </c>
      <c r="X39" s="57" t="s">
        <v>431</v>
      </c>
      <c r="Y39" s="54">
        <v>0</v>
      </c>
      <c r="Z39" s="55" t="s">
        <v>13</v>
      </c>
      <c r="AA39" s="150" t="s">
        <v>82</v>
      </c>
      <c r="AB39" s="62">
        <v>1</v>
      </c>
      <c r="AC39" s="84">
        <v>59.2</v>
      </c>
      <c r="AD39" s="45" t="s">
        <v>512</v>
      </c>
      <c r="AE39" s="33">
        <f t="shared" si="5"/>
        <v>3</v>
      </c>
      <c r="AG39" s="419">
        <f t="shared" si="7"/>
        <v>6</v>
      </c>
      <c r="AH39" s="407" t="s">
        <v>186</v>
      </c>
      <c r="AI39" s="408" t="s">
        <v>187</v>
      </c>
      <c r="AJ39" s="409">
        <v>0</v>
      </c>
      <c r="AK39" s="408" t="s">
        <v>16</v>
      </c>
      <c r="AL39" s="410" t="s">
        <v>81</v>
      </c>
      <c r="AM39" s="409">
        <v>1</v>
      </c>
      <c r="AN39" s="411">
        <v>67.75</v>
      </c>
      <c r="AO39" s="412" t="s">
        <v>537</v>
      </c>
      <c r="AQ39"/>
      <c r="AR39"/>
      <c r="AS39"/>
      <c r="AT39"/>
      <c r="AU39"/>
      <c r="AV39"/>
      <c r="AW39"/>
      <c r="AX39"/>
      <c r="AY39"/>
    </row>
    <row r="40" spans="1:51" ht="13.5">
      <c r="A40" s="46">
        <v>38</v>
      </c>
      <c r="B40" s="49" t="str">
        <f>Equipes!A84</f>
        <v>ESNAULT</v>
      </c>
      <c r="C40" s="61" t="str">
        <f>Equipes!B84</f>
        <v>SARAH</v>
      </c>
      <c r="D40" s="56">
        <f>Equipes!C84</f>
        <v>0</v>
      </c>
      <c r="E40" s="55" t="str">
        <f>Equipes!$B$80</f>
        <v>Aurore VITRE</v>
      </c>
      <c r="F40" s="146" t="str">
        <f>Equipes!$B$81</f>
        <v>PROMO-HONNEUR</v>
      </c>
      <c r="G40" s="56">
        <f>Equipes!$F$81</f>
        <v>3</v>
      </c>
      <c r="H40" s="50">
        <f>Equipes!H84</f>
        <v>57.00000000000001</v>
      </c>
      <c r="I40" s="42" t="str">
        <f t="shared" si="1"/>
        <v>Bleu</v>
      </c>
      <c r="K40" s="46">
        <f t="shared" si="4"/>
        <v>37</v>
      </c>
      <c r="L40" s="49" t="s">
        <v>480</v>
      </c>
      <c r="M40" s="63" t="s">
        <v>481</v>
      </c>
      <c r="N40" s="62">
        <v>0</v>
      </c>
      <c r="O40" s="55" t="s">
        <v>13</v>
      </c>
      <c r="P40" s="150" t="s">
        <v>124</v>
      </c>
      <c r="Q40" s="62">
        <v>2</v>
      </c>
      <c r="R40" s="83">
        <v>56.99999999999999</v>
      </c>
      <c r="S40" s="45" t="s">
        <v>512</v>
      </c>
      <c r="T40" s="33" t="b">
        <f t="shared" si="2"/>
        <v>0</v>
      </c>
      <c r="V40" s="46">
        <v>37</v>
      </c>
      <c r="W40" s="49" t="s">
        <v>436</v>
      </c>
      <c r="X40" s="63" t="s">
        <v>215</v>
      </c>
      <c r="Y40" s="62">
        <v>0</v>
      </c>
      <c r="Z40" s="55" t="s">
        <v>13</v>
      </c>
      <c r="AA40" s="150" t="s">
        <v>82</v>
      </c>
      <c r="AB40" s="62">
        <v>2</v>
      </c>
      <c r="AC40" s="83">
        <v>59.2</v>
      </c>
      <c r="AD40" s="45" t="s">
        <v>512</v>
      </c>
      <c r="AE40" s="33">
        <f t="shared" si="5"/>
        <v>3</v>
      </c>
      <c r="AG40" s="419">
        <f t="shared" si="7"/>
        <v>7</v>
      </c>
      <c r="AH40" s="407" t="s">
        <v>400</v>
      </c>
      <c r="AI40" s="408" t="s">
        <v>401</v>
      </c>
      <c r="AJ40" s="409">
        <v>0</v>
      </c>
      <c r="AK40" s="408" t="s">
        <v>116</v>
      </c>
      <c r="AL40" s="410" t="s">
        <v>81</v>
      </c>
      <c r="AM40" s="409">
        <v>1</v>
      </c>
      <c r="AN40" s="411">
        <v>67.69999999999999</v>
      </c>
      <c r="AO40" s="412" t="s">
        <v>537</v>
      </c>
      <c r="AQ40"/>
      <c r="AR40"/>
      <c r="AS40"/>
      <c r="AT40"/>
      <c r="AU40"/>
      <c r="AV40"/>
      <c r="AW40"/>
      <c r="AX40"/>
      <c r="AY40"/>
    </row>
    <row r="41" spans="1:51" ht="13.5">
      <c r="A41" s="46">
        <v>39</v>
      </c>
      <c r="B41" s="49" t="str">
        <f>Equipes!A85</f>
        <v>LAURENT</v>
      </c>
      <c r="C41" s="61" t="str">
        <f>Equipes!B85</f>
        <v>CHLOE</v>
      </c>
      <c r="D41" s="56">
        <f>Equipes!C85</f>
        <v>0</v>
      </c>
      <c r="E41" s="55" t="str">
        <f>Equipes!$B$80</f>
        <v>Aurore VITRE</v>
      </c>
      <c r="F41" s="146" t="str">
        <f>Equipes!$B$81</f>
        <v>PROMO-HONNEUR</v>
      </c>
      <c r="G41" s="56">
        <f>Equipes!$F$81</f>
        <v>3</v>
      </c>
      <c r="H41" s="50">
        <f>Equipes!H85</f>
        <v>57.699999999999996</v>
      </c>
      <c r="I41" s="42" t="str">
        <f t="shared" si="1"/>
        <v>Bleu</v>
      </c>
      <c r="K41" s="46">
        <f t="shared" si="4"/>
        <v>38</v>
      </c>
      <c r="L41" s="103" t="s">
        <v>359</v>
      </c>
      <c r="M41" s="57" t="s">
        <v>360</v>
      </c>
      <c r="N41" s="105">
        <v>0</v>
      </c>
      <c r="O41" s="125" t="s">
        <v>18</v>
      </c>
      <c r="P41" s="151" t="s">
        <v>124</v>
      </c>
      <c r="Q41" s="145">
        <v>2</v>
      </c>
      <c r="R41" s="104">
        <v>56.95</v>
      </c>
      <c r="S41" s="320" t="s">
        <v>512</v>
      </c>
      <c r="T41" s="33" t="b">
        <f t="shared" si="2"/>
        <v>0</v>
      </c>
      <c r="V41" s="46">
        <v>38</v>
      </c>
      <c r="W41" s="139" t="s">
        <v>332</v>
      </c>
      <c r="X41" s="63" t="s">
        <v>333</v>
      </c>
      <c r="Y41" s="344">
        <v>0</v>
      </c>
      <c r="Z41" s="125" t="s">
        <v>18</v>
      </c>
      <c r="AA41" s="151" t="s">
        <v>82</v>
      </c>
      <c r="AB41" s="145">
        <v>2</v>
      </c>
      <c r="AC41" s="351">
        <v>59.15</v>
      </c>
      <c r="AD41" s="320" t="s">
        <v>512</v>
      </c>
      <c r="AE41" s="33">
        <f t="shared" si="5"/>
        <v>3</v>
      </c>
      <c r="AG41" s="419">
        <f t="shared" si="7"/>
        <v>8</v>
      </c>
      <c r="AH41" s="407" t="s">
        <v>307</v>
      </c>
      <c r="AI41" s="408" t="s">
        <v>308</v>
      </c>
      <c r="AJ41" s="409">
        <v>0</v>
      </c>
      <c r="AK41" s="408" t="s">
        <v>18</v>
      </c>
      <c r="AL41" s="410" t="s">
        <v>81</v>
      </c>
      <c r="AM41" s="409">
        <v>1</v>
      </c>
      <c r="AN41" s="411">
        <v>67.69999999999999</v>
      </c>
      <c r="AO41" s="412" t="s">
        <v>537</v>
      </c>
      <c r="AQ41"/>
      <c r="AR41"/>
      <c r="AS41"/>
      <c r="AT41"/>
      <c r="AU41"/>
      <c r="AV41"/>
      <c r="AW41"/>
      <c r="AX41"/>
      <c r="AY41"/>
    </row>
    <row r="42" spans="1:51" ht="13.5">
      <c r="A42" s="46">
        <v>40</v>
      </c>
      <c r="B42" s="49" t="str">
        <f>Equipes!A86</f>
        <v>LAURENT</v>
      </c>
      <c r="C42" s="61" t="str">
        <f>Equipes!B86</f>
        <v>JADE</v>
      </c>
      <c r="D42" s="56">
        <f>Equipes!C86</f>
        <v>0</v>
      </c>
      <c r="E42" s="55" t="str">
        <f>Equipes!$B$80</f>
        <v>Aurore VITRE</v>
      </c>
      <c r="F42" s="146" t="str">
        <f>Equipes!$B$81</f>
        <v>PROMO-HONNEUR</v>
      </c>
      <c r="G42" s="56">
        <f>Equipes!$F$81</f>
        <v>3</v>
      </c>
      <c r="H42" s="50">
        <f>Equipes!H86</f>
        <v>56.15</v>
      </c>
      <c r="I42" s="42" t="str">
        <f t="shared" si="1"/>
        <v>Bleu</v>
      </c>
      <c r="K42" s="46">
        <f t="shared" si="4"/>
        <v>39</v>
      </c>
      <c r="L42" s="47" t="s">
        <v>246</v>
      </c>
      <c r="M42" s="58" t="s">
        <v>243</v>
      </c>
      <c r="N42" s="59">
        <v>0</v>
      </c>
      <c r="O42" s="55" t="s">
        <v>115</v>
      </c>
      <c r="P42" s="150" t="s">
        <v>124</v>
      </c>
      <c r="Q42" s="62">
        <v>1</v>
      </c>
      <c r="R42" s="84">
        <v>56.95</v>
      </c>
      <c r="S42" s="45" t="s">
        <v>512</v>
      </c>
      <c r="T42" s="33" t="b">
        <f t="shared" si="2"/>
        <v>0</v>
      </c>
      <c r="V42" s="46">
        <v>39</v>
      </c>
      <c r="W42" s="47" t="s">
        <v>522</v>
      </c>
      <c r="X42" s="58" t="s">
        <v>523</v>
      </c>
      <c r="Y42" s="59">
        <v>0</v>
      </c>
      <c r="Z42" s="55" t="s">
        <v>115</v>
      </c>
      <c r="AA42" s="150" t="s">
        <v>82</v>
      </c>
      <c r="AB42" s="62">
        <v>3</v>
      </c>
      <c r="AC42" s="84">
        <v>59.1</v>
      </c>
      <c r="AD42" s="45" t="s">
        <v>512</v>
      </c>
      <c r="AE42" s="33">
        <f t="shared" si="5"/>
        <v>3</v>
      </c>
      <c r="AG42" s="419">
        <f t="shared" si="7"/>
        <v>9</v>
      </c>
      <c r="AH42" s="407" t="s">
        <v>193</v>
      </c>
      <c r="AI42" s="408" t="s">
        <v>194</v>
      </c>
      <c r="AJ42" s="409">
        <v>0</v>
      </c>
      <c r="AK42" s="408" t="s">
        <v>16</v>
      </c>
      <c r="AL42" s="410" t="s">
        <v>81</v>
      </c>
      <c r="AM42" s="409">
        <v>1</v>
      </c>
      <c r="AN42" s="411">
        <v>67.5</v>
      </c>
      <c r="AO42" s="412" t="s">
        <v>537</v>
      </c>
      <c r="AQ42"/>
      <c r="AR42"/>
      <c r="AS42"/>
      <c r="AT42"/>
      <c r="AU42"/>
      <c r="AV42"/>
      <c r="AW42"/>
      <c r="AX42"/>
      <c r="AY42"/>
    </row>
    <row r="43" spans="1:51" ht="13.5">
      <c r="A43" s="46">
        <v>41</v>
      </c>
      <c r="B43" s="49" t="str">
        <f>Equipes!A87</f>
        <v>VETIER</v>
      </c>
      <c r="C43" s="61" t="str">
        <f>Equipes!B87</f>
        <v>INES</v>
      </c>
      <c r="D43" s="56">
        <f>Equipes!C87</f>
        <v>0</v>
      </c>
      <c r="E43" s="55" t="str">
        <f>Equipes!$B$80</f>
        <v>Aurore VITRE</v>
      </c>
      <c r="F43" s="146" t="str">
        <f>Equipes!$B$81</f>
        <v>PROMO-HONNEUR</v>
      </c>
      <c r="G43" s="56">
        <f>Equipes!$F$81</f>
        <v>3</v>
      </c>
      <c r="H43" s="50">
        <f>Equipes!H87</f>
        <v>56.800000000000004</v>
      </c>
      <c r="I43" s="42" t="str">
        <f t="shared" si="1"/>
        <v>Bleu</v>
      </c>
      <c r="K43" s="46">
        <f t="shared" si="4"/>
        <v>40</v>
      </c>
      <c r="L43" s="43" t="s">
        <v>428</v>
      </c>
      <c r="M43" s="57" t="s">
        <v>300</v>
      </c>
      <c r="N43" s="54">
        <v>0</v>
      </c>
      <c r="O43" s="55" t="s">
        <v>13</v>
      </c>
      <c r="P43" s="150" t="s">
        <v>124</v>
      </c>
      <c r="Q43" s="62">
        <v>2</v>
      </c>
      <c r="R43" s="84">
        <v>56.900000000000006</v>
      </c>
      <c r="S43" s="45" t="s">
        <v>512</v>
      </c>
      <c r="T43" s="33" t="b">
        <f t="shared" si="2"/>
        <v>0</v>
      </c>
      <c r="V43" s="46">
        <v>40</v>
      </c>
      <c r="W43" s="49" t="s">
        <v>448</v>
      </c>
      <c r="X43" s="63" t="s">
        <v>532</v>
      </c>
      <c r="Y43" s="62">
        <v>0</v>
      </c>
      <c r="Z43" s="55" t="s">
        <v>13</v>
      </c>
      <c r="AA43" s="150" t="s">
        <v>82</v>
      </c>
      <c r="AB43" s="62">
        <v>3</v>
      </c>
      <c r="AC43" s="83">
        <v>59.099999999999994</v>
      </c>
      <c r="AD43" s="45" t="s">
        <v>512</v>
      </c>
      <c r="AE43" s="33">
        <f t="shared" si="5"/>
        <v>3</v>
      </c>
      <c r="AG43" s="419">
        <f t="shared" si="7"/>
        <v>10</v>
      </c>
      <c r="AH43" s="440" t="s">
        <v>407</v>
      </c>
      <c r="AI43" s="414" t="s">
        <v>408</v>
      </c>
      <c r="AJ43" s="413">
        <v>0</v>
      </c>
      <c r="AK43" s="413" t="s">
        <v>13</v>
      </c>
      <c r="AL43" s="436" t="s">
        <v>81</v>
      </c>
      <c r="AM43" s="437">
        <v>1</v>
      </c>
      <c r="AN43" s="411">
        <v>66.7</v>
      </c>
      <c r="AO43" s="412" t="s">
        <v>537</v>
      </c>
      <c r="AQ43"/>
      <c r="AR43"/>
      <c r="AS43"/>
      <c r="AT43"/>
      <c r="AU43"/>
      <c r="AV43"/>
      <c r="AW43"/>
      <c r="AX43"/>
      <c r="AY43"/>
    </row>
    <row r="44" spans="1:51" ht="13.5">
      <c r="A44" s="46">
        <v>42</v>
      </c>
      <c r="B44" s="49">
        <f>Equipes!A88</f>
        <v>0</v>
      </c>
      <c r="C44" s="61">
        <f>Equipes!B88</f>
        <v>0</v>
      </c>
      <c r="D44" s="56">
        <f>Equipes!C88</f>
        <v>0</v>
      </c>
      <c r="E44" s="55" t="str">
        <f>Equipes!$B$80</f>
        <v>Aurore VITRE</v>
      </c>
      <c r="F44" s="146" t="str">
        <f>Equipes!$B$81</f>
        <v>PROMO-HONNEUR</v>
      </c>
      <c r="G44" s="56">
        <f>Equipes!$F$81</f>
        <v>3</v>
      </c>
      <c r="H44" s="50">
        <f>Equipes!H88</f>
        <v>0</v>
      </c>
      <c r="I44" s="42" t="str">
        <f t="shared" si="1"/>
        <v>Blanc</v>
      </c>
      <c r="K44" s="46">
        <f t="shared" si="4"/>
        <v>41</v>
      </c>
      <c r="L44" s="49" t="s">
        <v>135</v>
      </c>
      <c r="M44" s="61" t="s">
        <v>361</v>
      </c>
      <c r="N44" s="62">
        <v>0</v>
      </c>
      <c r="O44" s="55" t="s">
        <v>116</v>
      </c>
      <c r="P44" s="150" t="s">
        <v>124</v>
      </c>
      <c r="Q44" s="62">
        <v>1</v>
      </c>
      <c r="R44" s="83">
        <v>56.900000000000006</v>
      </c>
      <c r="S44" s="45" t="s">
        <v>512</v>
      </c>
      <c r="T44" s="33" t="b">
        <f>IF(P44="EXCELLENCE",1,IF(P44="PROMO-EXCEL.",2,IF(P44="HONNEUR",3,IF(P44="DEPARTEMENTALE",4,IF(P44="DEBUTANTES",5)))))</f>
        <v>0</v>
      </c>
      <c r="V44" s="46">
        <v>41</v>
      </c>
      <c r="W44" s="43" t="s">
        <v>226</v>
      </c>
      <c r="X44" s="57" t="s">
        <v>227</v>
      </c>
      <c r="Y44" s="54">
        <v>0</v>
      </c>
      <c r="Z44" s="55" t="s">
        <v>115</v>
      </c>
      <c r="AA44" s="150" t="s">
        <v>82</v>
      </c>
      <c r="AB44" s="62">
        <v>3</v>
      </c>
      <c r="AC44" s="84">
        <v>59</v>
      </c>
      <c r="AD44" s="45" t="s">
        <v>512</v>
      </c>
      <c r="AE44" s="33">
        <f t="shared" si="5"/>
        <v>3</v>
      </c>
      <c r="AG44" s="419">
        <f t="shared" si="7"/>
        <v>11</v>
      </c>
      <c r="AH44" s="440" t="s">
        <v>151</v>
      </c>
      <c r="AI44" s="414" t="s">
        <v>264</v>
      </c>
      <c r="AJ44" s="409">
        <v>0</v>
      </c>
      <c r="AK44" s="413" t="s">
        <v>15</v>
      </c>
      <c r="AL44" s="436" t="s">
        <v>81</v>
      </c>
      <c r="AM44" s="437">
        <v>1</v>
      </c>
      <c r="AN44" s="411">
        <v>66.65</v>
      </c>
      <c r="AO44" s="412" t="s">
        <v>537</v>
      </c>
      <c r="AQ44"/>
      <c r="AR44"/>
      <c r="AS44"/>
      <c r="AT44"/>
      <c r="AU44"/>
      <c r="AV44"/>
      <c r="AW44"/>
      <c r="AX44"/>
      <c r="AY44"/>
    </row>
    <row r="45" spans="1:51" ht="13.5">
      <c r="A45" s="46">
        <v>43</v>
      </c>
      <c r="B45" s="49" t="str">
        <f>Equipes!A98</f>
        <v>BOUVIER</v>
      </c>
      <c r="C45" s="61" t="str">
        <f>Equipes!B98</f>
        <v>Shaïna</v>
      </c>
      <c r="D45" s="56">
        <f>Equipes!C98</f>
        <v>0</v>
      </c>
      <c r="E45" s="55" t="str">
        <f>Equipes!$B$95</f>
        <v>U. S. L. SAINT-DOMINEUC</v>
      </c>
      <c r="F45" s="146" t="str">
        <f>Equipes!$B$96</f>
        <v>PROMO-HONNEUR</v>
      </c>
      <c r="G45" s="56">
        <f>Equipes!$F$96</f>
        <v>1</v>
      </c>
      <c r="H45" s="50">
        <f>Equipes!H98</f>
        <v>56.900000000000006</v>
      </c>
      <c r="I45" s="42" t="str">
        <f t="shared" si="1"/>
        <v>Bleu</v>
      </c>
      <c r="K45" s="46">
        <f t="shared" si="4"/>
        <v>42</v>
      </c>
      <c r="L45" s="49" t="s">
        <v>357</v>
      </c>
      <c r="M45" s="63" t="s">
        <v>358</v>
      </c>
      <c r="N45" s="62">
        <v>0</v>
      </c>
      <c r="O45" s="55" t="s">
        <v>18</v>
      </c>
      <c r="P45" s="150" t="s">
        <v>124</v>
      </c>
      <c r="Q45" s="62">
        <v>2</v>
      </c>
      <c r="R45" s="83">
        <v>56.85000000000001</v>
      </c>
      <c r="S45" s="45" t="s">
        <v>512</v>
      </c>
      <c r="T45" s="33" t="b">
        <f t="shared" si="2"/>
        <v>0</v>
      </c>
      <c r="V45" s="46">
        <v>42</v>
      </c>
      <c r="W45" s="43" t="s">
        <v>176</v>
      </c>
      <c r="X45" s="57" t="s">
        <v>177</v>
      </c>
      <c r="Y45" s="54">
        <v>0</v>
      </c>
      <c r="Z45" s="55" t="s">
        <v>16</v>
      </c>
      <c r="AA45" s="150" t="s">
        <v>82</v>
      </c>
      <c r="AB45" s="62">
        <v>1</v>
      </c>
      <c r="AC45" s="84">
        <v>58.95</v>
      </c>
      <c r="AD45" s="45" t="s">
        <v>512</v>
      </c>
      <c r="AE45" s="33">
        <f t="shared" si="5"/>
        <v>3</v>
      </c>
      <c r="AG45" s="419">
        <f t="shared" si="7"/>
        <v>12</v>
      </c>
      <c r="AH45" s="407" t="s">
        <v>405</v>
      </c>
      <c r="AI45" s="408" t="s">
        <v>406</v>
      </c>
      <c r="AJ45" s="409">
        <v>0</v>
      </c>
      <c r="AK45" s="408" t="s">
        <v>13</v>
      </c>
      <c r="AL45" s="410" t="s">
        <v>81</v>
      </c>
      <c r="AM45" s="409">
        <v>1</v>
      </c>
      <c r="AN45" s="411">
        <v>66.6</v>
      </c>
      <c r="AO45" s="412" t="s">
        <v>537</v>
      </c>
      <c r="AQ45"/>
      <c r="AR45"/>
      <c r="AS45"/>
      <c r="AT45"/>
      <c r="AU45"/>
      <c r="AV45"/>
      <c r="AW45"/>
      <c r="AX45"/>
      <c r="AY45"/>
    </row>
    <row r="46" spans="1:51" ht="13.5">
      <c r="A46" s="46">
        <v>44</v>
      </c>
      <c r="B46" s="49" t="str">
        <f>Equipes!A99</f>
        <v>ERMEL </v>
      </c>
      <c r="C46" s="61" t="str">
        <f>Equipes!B99</f>
        <v>Maëlys</v>
      </c>
      <c r="D46" s="56">
        <f>Equipes!C99</f>
        <v>0</v>
      </c>
      <c r="E46" s="55" t="str">
        <f>Equipes!$B$95</f>
        <v>U. S. L. SAINT-DOMINEUC</v>
      </c>
      <c r="F46" s="146" t="str">
        <f>Equipes!$B$96</f>
        <v>PROMO-HONNEUR</v>
      </c>
      <c r="G46" s="56">
        <f>Equipes!$F$96</f>
        <v>1</v>
      </c>
      <c r="H46" s="50">
        <f>Equipes!H99</f>
        <v>53.7</v>
      </c>
      <c r="I46" s="42" t="str">
        <f t="shared" si="1"/>
        <v>Vert</v>
      </c>
      <c r="K46" s="46">
        <f t="shared" si="4"/>
        <v>43</v>
      </c>
      <c r="L46" s="43" t="s">
        <v>350</v>
      </c>
      <c r="M46" s="57" t="s">
        <v>342</v>
      </c>
      <c r="N46" s="54">
        <v>0</v>
      </c>
      <c r="O46" s="55" t="s">
        <v>13</v>
      </c>
      <c r="P46" s="150" t="s">
        <v>124</v>
      </c>
      <c r="Q46" s="62">
        <v>3</v>
      </c>
      <c r="R46" s="84">
        <v>56.800000000000004</v>
      </c>
      <c r="S46" s="45" t="s">
        <v>512</v>
      </c>
      <c r="T46" s="33" t="b">
        <f t="shared" si="2"/>
        <v>0</v>
      </c>
      <c r="V46" s="46">
        <v>43</v>
      </c>
      <c r="W46" s="43" t="s">
        <v>178</v>
      </c>
      <c r="X46" s="57" t="s">
        <v>179</v>
      </c>
      <c r="Y46" s="54">
        <v>0</v>
      </c>
      <c r="Z46" s="55" t="s">
        <v>16</v>
      </c>
      <c r="AA46" s="150" t="s">
        <v>82</v>
      </c>
      <c r="AB46" s="62">
        <v>1</v>
      </c>
      <c r="AC46" s="84">
        <v>58.949999999999996</v>
      </c>
      <c r="AD46" s="45" t="s">
        <v>512</v>
      </c>
      <c r="AE46" s="33">
        <f t="shared" si="5"/>
        <v>3</v>
      </c>
      <c r="AG46" s="419">
        <f t="shared" si="7"/>
        <v>13</v>
      </c>
      <c r="AH46" s="407" t="s">
        <v>409</v>
      </c>
      <c r="AI46" s="408" t="s">
        <v>410</v>
      </c>
      <c r="AJ46" s="409">
        <v>0</v>
      </c>
      <c r="AK46" s="408" t="s">
        <v>13</v>
      </c>
      <c r="AL46" s="410" t="s">
        <v>81</v>
      </c>
      <c r="AM46" s="409">
        <v>1</v>
      </c>
      <c r="AN46" s="411">
        <v>66.55</v>
      </c>
      <c r="AO46" s="412" t="s">
        <v>537</v>
      </c>
      <c r="AQ46"/>
      <c r="AR46"/>
      <c r="AS46"/>
      <c r="AT46"/>
      <c r="AU46"/>
      <c r="AV46"/>
      <c r="AW46"/>
      <c r="AX46"/>
      <c r="AY46"/>
    </row>
    <row r="47" spans="1:51" ht="13.5">
      <c r="A47" s="46">
        <v>45</v>
      </c>
      <c r="B47" s="49" t="str">
        <f>Equipes!A100</f>
        <v>LERAY</v>
      </c>
      <c r="C47" s="61" t="str">
        <f>Equipes!B100</f>
        <v>Alicia</v>
      </c>
      <c r="D47" s="56">
        <f>Equipes!C100</f>
        <v>0</v>
      </c>
      <c r="E47" s="55" t="str">
        <f>Equipes!$B$95</f>
        <v>U. S. L. SAINT-DOMINEUC</v>
      </c>
      <c r="F47" s="146" t="str">
        <f>Equipes!$B$96</f>
        <v>PROMO-HONNEUR</v>
      </c>
      <c r="G47" s="56">
        <f>Equipes!$F$96</f>
        <v>1</v>
      </c>
      <c r="H47" s="50">
        <f>Equipes!H100</f>
        <v>57.95</v>
      </c>
      <c r="I47" s="42" t="str">
        <f t="shared" si="1"/>
        <v>Bleu</v>
      </c>
      <c r="K47" s="46">
        <f t="shared" si="4"/>
        <v>44</v>
      </c>
      <c r="L47" s="43" t="s">
        <v>482</v>
      </c>
      <c r="M47" s="57" t="s">
        <v>456</v>
      </c>
      <c r="N47" s="54">
        <v>0</v>
      </c>
      <c r="O47" s="55" t="s">
        <v>13</v>
      </c>
      <c r="P47" s="150" t="s">
        <v>124</v>
      </c>
      <c r="Q47" s="62">
        <v>2</v>
      </c>
      <c r="R47" s="84">
        <v>56.75</v>
      </c>
      <c r="S47" s="45" t="s">
        <v>512</v>
      </c>
      <c r="T47" s="33" t="b">
        <f t="shared" si="2"/>
        <v>0</v>
      </c>
      <c r="V47" s="46">
        <v>44</v>
      </c>
      <c r="W47" s="43" t="s">
        <v>536</v>
      </c>
      <c r="X47" s="57" t="s">
        <v>222</v>
      </c>
      <c r="Y47" s="54">
        <v>0</v>
      </c>
      <c r="Z47" s="55" t="s">
        <v>115</v>
      </c>
      <c r="AA47" s="150" t="s">
        <v>82</v>
      </c>
      <c r="AB47" s="62">
        <v>2</v>
      </c>
      <c r="AC47" s="84">
        <v>58.9</v>
      </c>
      <c r="AD47" s="45" t="s">
        <v>512</v>
      </c>
      <c r="AE47" s="33">
        <f t="shared" si="5"/>
        <v>3</v>
      </c>
      <c r="AG47" s="419">
        <f t="shared" si="7"/>
        <v>14</v>
      </c>
      <c r="AH47" s="440" t="s">
        <v>188</v>
      </c>
      <c r="AI47" s="414" t="s">
        <v>189</v>
      </c>
      <c r="AJ47" s="409">
        <v>0</v>
      </c>
      <c r="AK47" s="413" t="s">
        <v>16</v>
      </c>
      <c r="AL47" s="436" t="s">
        <v>81</v>
      </c>
      <c r="AM47" s="437">
        <v>1</v>
      </c>
      <c r="AN47" s="411">
        <v>66.5</v>
      </c>
      <c r="AO47" s="412" t="s">
        <v>537</v>
      </c>
      <c r="AQ47"/>
      <c r="AR47"/>
      <c r="AS47"/>
      <c r="AT47"/>
      <c r="AU47"/>
      <c r="AV47"/>
      <c r="AW47"/>
      <c r="AX47"/>
      <c r="AY47"/>
    </row>
    <row r="48" spans="1:51" ht="13.5">
      <c r="A48" s="46">
        <v>46</v>
      </c>
      <c r="B48" s="49" t="str">
        <f>Equipes!A101</f>
        <v>LEROUX</v>
      </c>
      <c r="C48" s="61" t="str">
        <f>Equipes!B101</f>
        <v>Morgan</v>
      </c>
      <c r="D48" s="56">
        <f>Equipes!C101</f>
        <v>0</v>
      </c>
      <c r="E48" s="55" t="str">
        <f>Equipes!$B$95</f>
        <v>U. S. L. SAINT-DOMINEUC</v>
      </c>
      <c r="F48" s="146" t="str">
        <f>Equipes!$B$96</f>
        <v>PROMO-HONNEUR</v>
      </c>
      <c r="G48" s="56">
        <f>Equipes!$F$96</f>
        <v>1</v>
      </c>
      <c r="H48" s="50">
        <f>Equipes!H101</f>
        <v>57.55</v>
      </c>
      <c r="I48" s="42" t="str">
        <f t="shared" si="1"/>
        <v>Bleu</v>
      </c>
      <c r="K48" s="46">
        <f t="shared" si="4"/>
        <v>45</v>
      </c>
      <c r="L48" s="43" t="s">
        <v>244</v>
      </c>
      <c r="M48" s="57" t="s">
        <v>245</v>
      </c>
      <c r="N48" s="54">
        <v>0</v>
      </c>
      <c r="O48" s="55" t="s">
        <v>115</v>
      </c>
      <c r="P48" s="150" t="s">
        <v>124</v>
      </c>
      <c r="Q48" s="62">
        <v>1</v>
      </c>
      <c r="R48" s="83">
        <v>56.699999999999996</v>
      </c>
      <c r="S48" s="45" t="s">
        <v>512</v>
      </c>
      <c r="T48" s="33" t="b">
        <f t="shared" si="2"/>
        <v>0</v>
      </c>
      <c r="V48" s="46">
        <v>45</v>
      </c>
      <c r="W48" s="43" t="s">
        <v>452</v>
      </c>
      <c r="X48" s="57" t="s">
        <v>534</v>
      </c>
      <c r="Y48" s="54">
        <v>0</v>
      </c>
      <c r="Z48" s="55" t="s">
        <v>13</v>
      </c>
      <c r="AA48" s="150" t="s">
        <v>82</v>
      </c>
      <c r="AB48" s="62">
        <v>3</v>
      </c>
      <c r="AC48" s="84">
        <v>58.75</v>
      </c>
      <c r="AD48" s="45" t="s">
        <v>512</v>
      </c>
      <c r="AE48" s="33">
        <f t="shared" si="5"/>
        <v>3</v>
      </c>
      <c r="AG48" s="419">
        <f t="shared" si="7"/>
        <v>15</v>
      </c>
      <c r="AH48" s="407" t="s">
        <v>184</v>
      </c>
      <c r="AI48" s="408" t="s">
        <v>185</v>
      </c>
      <c r="AJ48" s="409">
        <v>0</v>
      </c>
      <c r="AK48" s="408" t="s">
        <v>16</v>
      </c>
      <c r="AL48" s="410" t="s">
        <v>81</v>
      </c>
      <c r="AM48" s="409">
        <v>1</v>
      </c>
      <c r="AN48" s="411">
        <v>66.4</v>
      </c>
      <c r="AO48" s="412" t="s">
        <v>537</v>
      </c>
      <c r="AQ48"/>
      <c r="AR48"/>
      <c r="AS48"/>
      <c r="AT48"/>
      <c r="AU48"/>
      <c r="AV48"/>
      <c r="AW48"/>
      <c r="AX48"/>
      <c r="AY48"/>
    </row>
    <row r="49" spans="1:51" ht="13.5">
      <c r="A49" s="46">
        <v>47</v>
      </c>
      <c r="B49" s="49" t="str">
        <f>Equipes!A102</f>
        <v>PINAULT</v>
      </c>
      <c r="C49" s="61" t="str">
        <f>Equipes!B102</f>
        <v>Klervie</v>
      </c>
      <c r="D49" s="56">
        <f>Equipes!C102</f>
        <v>0</v>
      </c>
      <c r="E49" s="55" t="str">
        <f>Equipes!$B$95</f>
        <v>U. S. L. SAINT-DOMINEUC</v>
      </c>
      <c r="F49" s="146" t="str">
        <f>Equipes!$B$96</f>
        <v>PROMO-HONNEUR</v>
      </c>
      <c r="G49" s="56">
        <f>Equipes!$F$96</f>
        <v>1</v>
      </c>
      <c r="H49" s="50">
        <f>Equipes!H102</f>
        <v>58.400000000000006</v>
      </c>
      <c r="I49" s="42" t="str">
        <f t="shared" si="1"/>
        <v>Bleu</v>
      </c>
      <c r="K49" s="46">
        <f t="shared" si="4"/>
        <v>46</v>
      </c>
      <c r="L49" s="51" t="s">
        <v>158</v>
      </c>
      <c r="M49" s="63" t="s">
        <v>159</v>
      </c>
      <c r="N49" s="56">
        <v>0</v>
      </c>
      <c r="O49" s="55" t="s">
        <v>16</v>
      </c>
      <c r="P49" s="150" t="s">
        <v>124</v>
      </c>
      <c r="Q49" s="62">
        <v>3</v>
      </c>
      <c r="R49" s="83">
        <v>56.65</v>
      </c>
      <c r="S49" s="45" t="s">
        <v>512</v>
      </c>
      <c r="T49" s="33" t="b">
        <f t="shared" si="2"/>
        <v>0</v>
      </c>
      <c r="V49" s="46">
        <v>46</v>
      </c>
      <c r="W49" s="43" t="s">
        <v>529</v>
      </c>
      <c r="X49" s="57" t="s">
        <v>211</v>
      </c>
      <c r="Y49" s="54">
        <v>0</v>
      </c>
      <c r="Z49" s="55" t="s">
        <v>115</v>
      </c>
      <c r="AA49" s="150" t="s">
        <v>82</v>
      </c>
      <c r="AB49" s="62">
        <v>1</v>
      </c>
      <c r="AC49" s="84">
        <v>58.650000000000006</v>
      </c>
      <c r="AD49" s="45" t="s">
        <v>512</v>
      </c>
      <c r="AE49" s="33">
        <f t="shared" si="5"/>
        <v>3</v>
      </c>
      <c r="AG49" s="419">
        <f t="shared" si="7"/>
        <v>16</v>
      </c>
      <c r="AH49" s="407" t="s">
        <v>258</v>
      </c>
      <c r="AI49" s="408" t="s">
        <v>259</v>
      </c>
      <c r="AJ49" s="409">
        <v>0</v>
      </c>
      <c r="AK49" s="408" t="s">
        <v>15</v>
      </c>
      <c r="AL49" s="410" t="s">
        <v>81</v>
      </c>
      <c r="AM49" s="409">
        <v>1</v>
      </c>
      <c r="AN49" s="411">
        <v>66.4</v>
      </c>
      <c r="AO49" s="412" t="s">
        <v>537</v>
      </c>
      <c r="AQ49"/>
      <c r="AR49"/>
      <c r="AS49"/>
      <c r="AT49"/>
      <c r="AU49"/>
      <c r="AV49"/>
      <c r="AW49"/>
      <c r="AX49"/>
      <c r="AY49"/>
    </row>
    <row r="50" spans="1:51" ht="13.5">
      <c r="A50" s="46">
        <v>48</v>
      </c>
      <c r="B50" s="49" t="str">
        <f>Equipes!A103</f>
        <v>SIRET</v>
      </c>
      <c r="C50" s="61" t="str">
        <f>Equipes!B103</f>
        <v>Eléonore</v>
      </c>
      <c r="D50" s="56">
        <f>Equipes!C103</f>
        <v>0</v>
      </c>
      <c r="E50" s="55" t="str">
        <f>Equipes!$B$95</f>
        <v>U. S. L. SAINT-DOMINEUC</v>
      </c>
      <c r="F50" s="146" t="str">
        <f>Equipes!$B$96</f>
        <v>PROMO-HONNEUR</v>
      </c>
      <c r="G50" s="56">
        <f>Equipes!$F$96</f>
        <v>1</v>
      </c>
      <c r="H50" s="50">
        <f>Equipes!H103</f>
        <v>58.150000000000006</v>
      </c>
      <c r="I50" s="42" t="str">
        <f t="shared" si="1"/>
        <v>Bleu</v>
      </c>
      <c r="K50" s="46">
        <f t="shared" si="4"/>
        <v>47</v>
      </c>
      <c r="L50" s="43" t="s">
        <v>375</v>
      </c>
      <c r="M50" s="57" t="s">
        <v>376</v>
      </c>
      <c r="N50" s="54">
        <v>0</v>
      </c>
      <c r="O50" s="55" t="s">
        <v>116</v>
      </c>
      <c r="P50" s="150" t="s">
        <v>124</v>
      </c>
      <c r="Q50" s="62">
        <v>2</v>
      </c>
      <c r="R50" s="84">
        <v>56.65</v>
      </c>
      <c r="S50" s="45" t="s">
        <v>512</v>
      </c>
      <c r="T50" s="33" t="b">
        <f t="shared" si="2"/>
        <v>0</v>
      </c>
      <c r="V50" s="46">
        <v>47</v>
      </c>
      <c r="W50" s="49" t="s">
        <v>444</v>
      </c>
      <c r="X50" s="63" t="s">
        <v>445</v>
      </c>
      <c r="Y50" s="62">
        <v>0</v>
      </c>
      <c r="Z50" s="55" t="s">
        <v>13</v>
      </c>
      <c r="AA50" s="150" t="s">
        <v>82</v>
      </c>
      <c r="AB50" s="62">
        <v>3</v>
      </c>
      <c r="AC50" s="83">
        <v>58.6</v>
      </c>
      <c r="AD50" s="45" t="s">
        <v>512</v>
      </c>
      <c r="AE50" s="33">
        <f t="shared" si="5"/>
        <v>3</v>
      </c>
      <c r="AG50" s="419">
        <f t="shared" si="7"/>
        <v>17</v>
      </c>
      <c r="AH50" s="407" t="s">
        <v>190</v>
      </c>
      <c r="AI50" s="408" t="s">
        <v>191</v>
      </c>
      <c r="AJ50" s="409">
        <v>0</v>
      </c>
      <c r="AK50" s="408" t="s">
        <v>16</v>
      </c>
      <c r="AL50" s="410" t="s">
        <v>81</v>
      </c>
      <c r="AM50" s="409">
        <v>1</v>
      </c>
      <c r="AN50" s="411">
        <v>66.30000000000001</v>
      </c>
      <c r="AO50" s="412" t="s">
        <v>537</v>
      </c>
      <c r="AQ50"/>
      <c r="AR50"/>
      <c r="AS50"/>
      <c r="AT50"/>
      <c r="AU50"/>
      <c r="AV50"/>
      <c r="AW50"/>
      <c r="AX50"/>
      <c r="AY50"/>
    </row>
    <row r="51" spans="1:51" ht="13.5">
      <c r="A51" s="46">
        <v>49</v>
      </c>
      <c r="B51" s="43" t="str">
        <f>Equipes!A111</f>
        <v>BOULANGER</v>
      </c>
      <c r="C51" s="58" t="str">
        <f>Equipes!B111</f>
        <v>Léa</v>
      </c>
      <c r="D51" s="59">
        <f>Equipes!C111</f>
        <v>0</v>
      </c>
      <c r="E51" s="55" t="str">
        <f>Equipes!$B$108</f>
        <v>U. S. L. SAINT-DOMINEUC</v>
      </c>
      <c r="F51" s="146" t="str">
        <f>Equipes!$B$109</f>
        <v>PROMO-HONNEUR</v>
      </c>
      <c r="G51" s="56">
        <f>Equipes!$F$109</f>
        <v>2</v>
      </c>
      <c r="H51" s="44">
        <f>Equipes!H111</f>
        <v>58.05</v>
      </c>
      <c r="I51" s="42" t="str">
        <f t="shared" si="1"/>
        <v>Bleu</v>
      </c>
      <c r="K51" s="46">
        <f t="shared" si="4"/>
        <v>48</v>
      </c>
      <c r="L51" s="43" t="s">
        <v>147</v>
      </c>
      <c r="M51" s="57" t="s">
        <v>148</v>
      </c>
      <c r="N51" s="54">
        <v>0</v>
      </c>
      <c r="O51" s="55" t="s">
        <v>16</v>
      </c>
      <c r="P51" s="150" t="s">
        <v>124</v>
      </c>
      <c r="Q51" s="62">
        <v>2</v>
      </c>
      <c r="R51" s="84">
        <v>56.55</v>
      </c>
      <c r="S51" s="48" t="s">
        <v>512</v>
      </c>
      <c r="T51" s="33" t="b">
        <f t="shared" si="2"/>
        <v>0</v>
      </c>
      <c r="V51" s="46">
        <v>48</v>
      </c>
      <c r="W51" s="49" t="s">
        <v>326</v>
      </c>
      <c r="X51" s="63" t="s">
        <v>327</v>
      </c>
      <c r="Y51" s="62">
        <v>0</v>
      </c>
      <c r="Z51" s="55" t="s">
        <v>18</v>
      </c>
      <c r="AA51" s="150" t="s">
        <v>82</v>
      </c>
      <c r="AB51" s="62">
        <v>1</v>
      </c>
      <c r="AC51" s="84">
        <v>58.6</v>
      </c>
      <c r="AD51" s="45" t="s">
        <v>512</v>
      </c>
      <c r="AE51" s="33">
        <f t="shared" si="5"/>
        <v>3</v>
      </c>
      <c r="AG51" s="419">
        <f t="shared" si="7"/>
        <v>18</v>
      </c>
      <c r="AH51" s="407" t="s">
        <v>305</v>
      </c>
      <c r="AI51" s="408" t="s">
        <v>306</v>
      </c>
      <c r="AJ51" s="409">
        <v>0</v>
      </c>
      <c r="AK51" s="408" t="s">
        <v>18</v>
      </c>
      <c r="AL51" s="410" t="s">
        <v>81</v>
      </c>
      <c r="AM51" s="409">
        <v>1</v>
      </c>
      <c r="AN51" s="411">
        <v>66.3</v>
      </c>
      <c r="AO51" s="412" t="s">
        <v>537</v>
      </c>
      <c r="AQ51"/>
      <c r="AR51"/>
      <c r="AS51"/>
      <c r="AT51"/>
      <c r="AU51"/>
      <c r="AV51"/>
      <c r="AW51"/>
      <c r="AX51"/>
      <c r="AY51"/>
    </row>
    <row r="52" spans="1:51" ht="13.5">
      <c r="A52" s="46">
        <v>50</v>
      </c>
      <c r="B52" s="43" t="str">
        <f>Equipes!A112</f>
        <v>CONFLANT</v>
      </c>
      <c r="C52" s="58" t="str">
        <f>Equipes!B112</f>
        <v>Clémence</v>
      </c>
      <c r="D52" s="59">
        <f>Equipes!C112</f>
        <v>0</v>
      </c>
      <c r="E52" s="55" t="str">
        <f>Equipes!$B$108</f>
        <v>U. S. L. SAINT-DOMINEUC</v>
      </c>
      <c r="F52" s="146" t="str">
        <f>Equipes!$B$109</f>
        <v>PROMO-HONNEUR</v>
      </c>
      <c r="G52" s="56">
        <f>Equipes!$F$109</f>
        <v>2</v>
      </c>
      <c r="H52" s="44">
        <f>Equipes!H112</f>
        <v>57.599999999999994</v>
      </c>
      <c r="I52" s="42" t="str">
        <f t="shared" si="1"/>
        <v>Bleu</v>
      </c>
      <c r="K52" s="46">
        <f t="shared" si="4"/>
        <v>49</v>
      </c>
      <c r="L52" s="49" t="s">
        <v>353</v>
      </c>
      <c r="M52" s="63" t="s">
        <v>354</v>
      </c>
      <c r="N52" s="62">
        <v>0</v>
      </c>
      <c r="O52" s="55" t="s">
        <v>18</v>
      </c>
      <c r="P52" s="150" t="s">
        <v>124</v>
      </c>
      <c r="Q52" s="62">
        <v>2</v>
      </c>
      <c r="R52" s="83">
        <v>56.55</v>
      </c>
      <c r="S52" s="45" t="s">
        <v>512</v>
      </c>
      <c r="T52" s="33" t="b">
        <f t="shared" si="2"/>
        <v>0</v>
      </c>
      <c r="V52" s="46">
        <v>49</v>
      </c>
      <c r="W52" s="43" t="s">
        <v>224</v>
      </c>
      <c r="X52" s="57" t="s">
        <v>225</v>
      </c>
      <c r="Y52" s="54">
        <v>0</v>
      </c>
      <c r="Z52" s="55" t="s">
        <v>115</v>
      </c>
      <c r="AA52" s="150" t="s">
        <v>82</v>
      </c>
      <c r="AB52" s="62">
        <v>2</v>
      </c>
      <c r="AC52" s="84">
        <v>58.5</v>
      </c>
      <c r="AD52" s="45" t="s">
        <v>512</v>
      </c>
      <c r="AE52" s="33">
        <f t="shared" si="5"/>
        <v>3</v>
      </c>
      <c r="AG52" s="419">
        <f t="shared" si="7"/>
        <v>19</v>
      </c>
      <c r="AH52" s="440" t="s">
        <v>402</v>
      </c>
      <c r="AI52" s="414" t="s">
        <v>247</v>
      </c>
      <c r="AJ52" s="414">
        <v>0</v>
      </c>
      <c r="AK52" s="413" t="s">
        <v>116</v>
      </c>
      <c r="AL52" s="436" t="s">
        <v>81</v>
      </c>
      <c r="AM52" s="437">
        <v>1</v>
      </c>
      <c r="AN52" s="411">
        <v>66</v>
      </c>
      <c r="AO52" s="412" t="s">
        <v>537</v>
      </c>
      <c r="AQ52"/>
      <c r="AR52"/>
      <c r="AS52"/>
      <c r="AT52"/>
      <c r="AU52"/>
      <c r="AV52"/>
      <c r="AW52"/>
      <c r="AX52"/>
      <c r="AY52"/>
    </row>
    <row r="53" spans="1:41" ht="13.5">
      <c r="A53" s="46">
        <v>51</v>
      </c>
      <c r="B53" s="43" t="str">
        <f>Equipes!A113</f>
        <v>GOUGEON</v>
      </c>
      <c r="C53" s="58" t="str">
        <f>Equipes!B113</f>
        <v>Clémence</v>
      </c>
      <c r="D53" s="59">
        <f>Equipes!C113</f>
        <v>0</v>
      </c>
      <c r="E53" s="55" t="str">
        <f>Equipes!$B$108</f>
        <v>U. S. L. SAINT-DOMINEUC</v>
      </c>
      <c r="F53" s="146" t="str">
        <f>Equipes!$B$109</f>
        <v>PROMO-HONNEUR</v>
      </c>
      <c r="G53" s="56">
        <f>Equipes!$F$109</f>
        <v>2</v>
      </c>
      <c r="H53" s="44">
        <f>Equipes!H113</f>
        <v>57.25</v>
      </c>
      <c r="I53" s="42" t="str">
        <f t="shared" si="1"/>
        <v>Bleu</v>
      </c>
      <c r="K53" s="46">
        <f t="shared" si="4"/>
        <v>50</v>
      </c>
      <c r="L53" s="51" t="s">
        <v>496</v>
      </c>
      <c r="M53" s="63" t="s">
        <v>497</v>
      </c>
      <c r="N53" s="56">
        <v>0</v>
      </c>
      <c r="O53" s="55" t="s">
        <v>115</v>
      </c>
      <c r="P53" s="150" t="s">
        <v>124</v>
      </c>
      <c r="Q53" s="62">
        <v>1</v>
      </c>
      <c r="R53" s="83">
        <v>56.55</v>
      </c>
      <c r="S53" s="45" t="s">
        <v>512</v>
      </c>
      <c r="T53" s="33" t="b">
        <f t="shared" si="2"/>
        <v>0</v>
      </c>
      <c r="V53" s="46">
        <f>V52+1</f>
        <v>50</v>
      </c>
      <c r="W53" s="49" t="s">
        <v>416</v>
      </c>
      <c r="X53" s="63" t="s">
        <v>425</v>
      </c>
      <c r="Y53" s="380">
        <v>0</v>
      </c>
      <c r="Z53" s="55" t="s">
        <v>13</v>
      </c>
      <c r="AA53" s="150" t="s">
        <v>82</v>
      </c>
      <c r="AB53" s="62">
        <v>1</v>
      </c>
      <c r="AC53" s="143">
        <v>58.45</v>
      </c>
      <c r="AD53" s="45" t="s">
        <v>512</v>
      </c>
      <c r="AE53" s="33">
        <f t="shared" si="5"/>
        <v>3</v>
      </c>
      <c r="AG53" s="419">
        <f t="shared" si="7"/>
        <v>20</v>
      </c>
      <c r="AH53" s="407" t="s">
        <v>411</v>
      </c>
      <c r="AI53" s="408" t="s">
        <v>412</v>
      </c>
      <c r="AJ53" s="409">
        <v>0</v>
      </c>
      <c r="AK53" s="408" t="s">
        <v>13</v>
      </c>
      <c r="AL53" s="410" t="s">
        <v>81</v>
      </c>
      <c r="AM53" s="409">
        <v>1</v>
      </c>
      <c r="AN53" s="411">
        <v>65.8</v>
      </c>
      <c r="AO53" s="412" t="s">
        <v>537</v>
      </c>
    </row>
    <row r="54" spans="1:41" ht="13.5">
      <c r="A54" s="46">
        <v>52</v>
      </c>
      <c r="B54" s="43" t="str">
        <f>Equipes!A114</f>
        <v>MARQUES</v>
      </c>
      <c r="C54" s="58" t="str">
        <f>Equipes!B114</f>
        <v>Daniela</v>
      </c>
      <c r="D54" s="59">
        <f>Equipes!C114</f>
        <v>0</v>
      </c>
      <c r="E54" s="55" t="str">
        <f>Equipes!$B$108</f>
        <v>U. S. L. SAINT-DOMINEUC</v>
      </c>
      <c r="F54" s="146" t="str">
        <f>Equipes!$B$109</f>
        <v>PROMO-HONNEUR</v>
      </c>
      <c r="G54" s="56">
        <f>Equipes!$F$109</f>
        <v>2</v>
      </c>
      <c r="H54" s="44">
        <f>Equipes!H114</f>
        <v>56.65</v>
      </c>
      <c r="I54" s="42" t="str">
        <f t="shared" si="1"/>
        <v>Bleu</v>
      </c>
      <c r="K54" s="46">
        <f t="shared" si="4"/>
        <v>51</v>
      </c>
      <c r="L54" s="51" t="s">
        <v>169</v>
      </c>
      <c r="M54" s="63" t="s">
        <v>170</v>
      </c>
      <c r="N54" s="56">
        <v>0</v>
      </c>
      <c r="O54" s="55" t="s">
        <v>16</v>
      </c>
      <c r="P54" s="150" t="s">
        <v>124</v>
      </c>
      <c r="Q54" s="62">
        <v>4</v>
      </c>
      <c r="R54" s="83">
        <v>56.5</v>
      </c>
      <c r="S54" s="45" t="s">
        <v>512</v>
      </c>
      <c r="T54" s="33" t="b">
        <f t="shared" si="2"/>
        <v>0</v>
      </c>
      <c r="V54" s="46">
        <f aca="true" t="shared" si="8" ref="V54:V105">V53+1</f>
        <v>51</v>
      </c>
      <c r="W54" s="49" t="s">
        <v>440</v>
      </c>
      <c r="X54" s="63" t="s">
        <v>388</v>
      </c>
      <c r="Y54" s="62">
        <v>0</v>
      </c>
      <c r="Z54" s="55" t="s">
        <v>13</v>
      </c>
      <c r="AA54" s="150" t="s">
        <v>82</v>
      </c>
      <c r="AB54" s="62">
        <v>2</v>
      </c>
      <c r="AC54" s="84">
        <v>58.099999999999994</v>
      </c>
      <c r="AD54" s="45" t="s">
        <v>512</v>
      </c>
      <c r="AE54" s="33">
        <f t="shared" si="5"/>
        <v>3</v>
      </c>
      <c r="AG54" s="419">
        <f t="shared" si="7"/>
        <v>21</v>
      </c>
      <c r="AH54" s="407" t="s">
        <v>350</v>
      </c>
      <c r="AI54" s="408" t="s">
        <v>414</v>
      </c>
      <c r="AJ54" s="409">
        <v>0</v>
      </c>
      <c r="AK54" s="408" t="s">
        <v>13</v>
      </c>
      <c r="AL54" s="410" t="s">
        <v>81</v>
      </c>
      <c r="AM54" s="409">
        <v>1</v>
      </c>
      <c r="AN54" s="411">
        <v>65.55</v>
      </c>
      <c r="AO54" s="412" t="s">
        <v>537</v>
      </c>
    </row>
    <row r="55" spans="1:41" ht="13.5">
      <c r="A55" s="46">
        <v>53</v>
      </c>
      <c r="B55" s="43" t="str">
        <f>Equipes!A115</f>
        <v>PEPION</v>
      </c>
      <c r="C55" s="58" t="str">
        <f>Equipes!B115</f>
        <v>Célia</v>
      </c>
      <c r="D55" s="59">
        <f>Equipes!C115</f>
        <v>0</v>
      </c>
      <c r="E55" s="55" t="str">
        <f>Equipes!$B$108</f>
        <v>U. S. L. SAINT-DOMINEUC</v>
      </c>
      <c r="F55" s="146" t="str">
        <f>Equipes!$B$109</f>
        <v>PROMO-HONNEUR</v>
      </c>
      <c r="G55" s="56">
        <f>Equipes!$F$109</f>
        <v>2</v>
      </c>
      <c r="H55" s="44">
        <f>Equipes!H115</f>
        <v>57.900000000000006</v>
      </c>
      <c r="I55" s="42" t="str">
        <f t="shared" si="1"/>
        <v>Bleu</v>
      </c>
      <c r="K55" s="46">
        <f t="shared" si="4"/>
        <v>52</v>
      </c>
      <c r="L55" s="43" t="s">
        <v>468</v>
      </c>
      <c r="M55" s="57" t="s">
        <v>469</v>
      </c>
      <c r="N55" s="54">
        <v>0</v>
      </c>
      <c r="O55" s="55" t="s">
        <v>13</v>
      </c>
      <c r="P55" s="150" t="s">
        <v>124</v>
      </c>
      <c r="Q55" s="62">
        <v>1</v>
      </c>
      <c r="R55" s="84">
        <v>56.45</v>
      </c>
      <c r="S55" s="45" t="s">
        <v>512</v>
      </c>
      <c r="T55" s="33" t="b">
        <f t="shared" si="2"/>
        <v>0</v>
      </c>
      <c r="V55" s="46">
        <f t="shared" si="8"/>
        <v>52</v>
      </c>
      <c r="W55" s="43" t="s">
        <v>391</v>
      </c>
      <c r="X55" s="57" t="s">
        <v>207</v>
      </c>
      <c r="Y55" s="54">
        <v>0</v>
      </c>
      <c r="Z55" s="55" t="s">
        <v>116</v>
      </c>
      <c r="AA55" s="150" t="s">
        <v>82</v>
      </c>
      <c r="AB55" s="62">
        <v>1</v>
      </c>
      <c r="AC55" s="84">
        <v>57.949999999999996</v>
      </c>
      <c r="AD55" s="45" t="s">
        <v>512</v>
      </c>
      <c r="AE55" s="33">
        <f>IF(AA55="EXCELLENCE",1,IF(AA55="PROMO-EXCEL.",2,IF(AA55="HONNEUR",3,IF(AA55="DEPARTEMENTALE",4,IF(AA55="DEBUTANTES",5)))))</f>
        <v>3</v>
      </c>
      <c r="AG55" s="419">
        <f t="shared" si="7"/>
        <v>22</v>
      </c>
      <c r="AH55" s="407" t="s">
        <v>254</v>
      </c>
      <c r="AI55" s="408" t="s">
        <v>255</v>
      </c>
      <c r="AJ55" s="409">
        <v>0</v>
      </c>
      <c r="AK55" s="408" t="s">
        <v>15</v>
      </c>
      <c r="AL55" s="410" t="s">
        <v>81</v>
      </c>
      <c r="AM55" s="409">
        <v>1</v>
      </c>
      <c r="AN55" s="411">
        <v>65.4</v>
      </c>
      <c r="AO55" s="412" t="s">
        <v>537</v>
      </c>
    </row>
    <row r="56" spans="1:41" ht="13.5">
      <c r="A56" s="46">
        <v>54</v>
      </c>
      <c r="B56" s="43" t="str">
        <f>Equipes!A116</f>
        <v>TAVERNIER</v>
      </c>
      <c r="C56" s="58" t="str">
        <f>Equipes!B116</f>
        <v>Nimu</v>
      </c>
      <c r="D56" s="59">
        <f>Equipes!C116</f>
        <v>0</v>
      </c>
      <c r="E56" s="55" t="str">
        <f>Equipes!$B$108</f>
        <v>U. S. L. SAINT-DOMINEUC</v>
      </c>
      <c r="F56" s="146" t="str">
        <f>Equipes!$B$109</f>
        <v>PROMO-HONNEUR</v>
      </c>
      <c r="G56" s="56">
        <f>Equipes!$F$109</f>
        <v>2</v>
      </c>
      <c r="H56" s="44">
        <f>Equipes!H116</f>
        <v>56.150000000000006</v>
      </c>
      <c r="I56" s="42" t="str">
        <f t="shared" si="1"/>
        <v>Bleu</v>
      </c>
      <c r="K56" s="46">
        <f t="shared" si="4"/>
        <v>53</v>
      </c>
      <c r="L56" s="43" t="s">
        <v>279</v>
      </c>
      <c r="M56" s="57" t="s">
        <v>280</v>
      </c>
      <c r="N56" s="54">
        <v>0</v>
      </c>
      <c r="O56" s="60" t="s">
        <v>15</v>
      </c>
      <c r="P56" s="150" t="s">
        <v>124</v>
      </c>
      <c r="Q56" s="62">
        <v>1</v>
      </c>
      <c r="R56" s="84">
        <v>56.400000000000006</v>
      </c>
      <c r="S56" s="45" t="s">
        <v>512</v>
      </c>
      <c r="T56" s="33" t="b">
        <f t="shared" si="2"/>
        <v>0</v>
      </c>
      <c r="V56" s="46">
        <f t="shared" si="8"/>
        <v>53</v>
      </c>
      <c r="W56" s="49" t="s">
        <v>180</v>
      </c>
      <c r="X56" s="63" t="s">
        <v>181</v>
      </c>
      <c r="Y56" s="62">
        <v>0</v>
      </c>
      <c r="Z56" s="55" t="s">
        <v>16</v>
      </c>
      <c r="AA56" s="150" t="s">
        <v>82</v>
      </c>
      <c r="AB56" s="62">
        <v>1</v>
      </c>
      <c r="AC56" s="83">
        <v>57.75</v>
      </c>
      <c r="AD56" s="48" t="s">
        <v>512</v>
      </c>
      <c r="AE56" s="33">
        <f t="shared" si="5"/>
        <v>3</v>
      </c>
      <c r="AG56" s="419">
        <f t="shared" si="7"/>
        <v>23</v>
      </c>
      <c r="AH56" s="407" t="s">
        <v>396</v>
      </c>
      <c r="AI56" s="408" t="s">
        <v>397</v>
      </c>
      <c r="AJ56" s="409">
        <v>0</v>
      </c>
      <c r="AK56" s="408" t="s">
        <v>116</v>
      </c>
      <c r="AL56" s="410" t="s">
        <v>81</v>
      </c>
      <c r="AM56" s="409">
        <v>1</v>
      </c>
      <c r="AN56" s="411">
        <v>65.2</v>
      </c>
      <c r="AO56" s="412" t="s">
        <v>537</v>
      </c>
    </row>
    <row r="57" spans="1:41" ht="13.5">
      <c r="A57" s="46">
        <v>55</v>
      </c>
      <c r="B57" s="43" t="str">
        <f>Equipes!A124</f>
        <v>DELAVALLEE</v>
      </c>
      <c r="C57" s="58" t="str">
        <f>Equipes!B124</f>
        <v>Nolwenn</v>
      </c>
      <c r="D57" s="59">
        <f>Equipes!C124</f>
        <v>0</v>
      </c>
      <c r="E57" s="55" t="str">
        <f>Equipes!$B$121</f>
        <v>U. S. L. SAINT-DOMINEUC</v>
      </c>
      <c r="F57" s="146" t="str">
        <f>Equipes!$B$122</f>
        <v>PROMO-HONNEUR</v>
      </c>
      <c r="G57" s="56">
        <f>Equipes!$F$122</f>
        <v>3</v>
      </c>
      <c r="H57" s="44">
        <f>Equipes!H124</f>
        <v>53.599999999999994</v>
      </c>
      <c r="I57" s="42" t="str">
        <f t="shared" si="1"/>
        <v>Vert</v>
      </c>
      <c r="K57" s="46">
        <f t="shared" si="4"/>
        <v>54</v>
      </c>
      <c r="L57" s="49" t="s">
        <v>383</v>
      </c>
      <c r="M57" s="63" t="s">
        <v>384</v>
      </c>
      <c r="N57" s="62">
        <v>0</v>
      </c>
      <c r="O57" s="55" t="s">
        <v>116</v>
      </c>
      <c r="P57" s="150" t="s">
        <v>124</v>
      </c>
      <c r="Q57" s="62">
        <v>2</v>
      </c>
      <c r="R57" s="84">
        <v>56.150000000000006</v>
      </c>
      <c r="S57" s="45" t="s">
        <v>512</v>
      </c>
      <c r="T57" s="33" t="b">
        <f aca="true" t="shared" si="9" ref="T57:T87">IF(P57="EXCELLENCE",1,IF(P57="PROMO-EXCEL.",2,IF(P57="HONNEUR",3,IF(P57="DEPARTEMENTALE",4,IF(P57="DEBUTANTES",5)))))</f>
        <v>0</v>
      </c>
      <c r="V57" s="46">
        <f t="shared" si="8"/>
        <v>54</v>
      </c>
      <c r="W57" s="43" t="s">
        <v>437</v>
      </c>
      <c r="X57" s="57" t="s">
        <v>438</v>
      </c>
      <c r="Y57" s="54">
        <v>0</v>
      </c>
      <c r="Z57" s="55" t="s">
        <v>13</v>
      </c>
      <c r="AA57" s="150" t="s">
        <v>82</v>
      </c>
      <c r="AB57" s="62">
        <v>2</v>
      </c>
      <c r="AC57" s="84">
        <v>57.5</v>
      </c>
      <c r="AD57" s="45" t="s">
        <v>512</v>
      </c>
      <c r="AE57" s="33">
        <f t="shared" si="5"/>
        <v>3</v>
      </c>
      <c r="AG57" s="419">
        <f t="shared" si="7"/>
        <v>24</v>
      </c>
      <c r="AH57" s="407" t="s">
        <v>192</v>
      </c>
      <c r="AI57" s="408" t="s">
        <v>157</v>
      </c>
      <c r="AJ57" s="409">
        <v>0</v>
      </c>
      <c r="AK57" s="408" t="s">
        <v>16</v>
      </c>
      <c r="AL57" s="410" t="s">
        <v>81</v>
      </c>
      <c r="AM57" s="409">
        <v>1</v>
      </c>
      <c r="AN57" s="411">
        <v>65.15</v>
      </c>
      <c r="AO57" s="412" t="s">
        <v>537</v>
      </c>
    </row>
    <row r="58" spans="1:41" ht="13.5">
      <c r="A58" s="46">
        <v>56</v>
      </c>
      <c r="B58" s="43" t="str">
        <f>Equipes!A125</f>
        <v>ROUXEL </v>
      </c>
      <c r="C58" s="58" t="str">
        <f>Equipes!B125</f>
        <v>Livia</v>
      </c>
      <c r="D58" s="59">
        <f>Equipes!C125</f>
        <v>0</v>
      </c>
      <c r="E58" s="55" t="str">
        <f>Equipes!$B$121</f>
        <v>U. S. L. SAINT-DOMINEUC</v>
      </c>
      <c r="F58" s="146" t="str">
        <f>Equipes!$B$122</f>
        <v>PROMO-HONNEUR</v>
      </c>
      <c r="G58" s="56">
        <f>Equipes!$F$122</f>
        <v>3</v>
      </c>
      <c r="H58" s="44">
        <f>Equipes!H125</f>
        <v>54.95</v>
      </c>
      <c r="I58" s="42" t="str">
        <f t="shared" si="1"/>
        <v>Bleu</v>
      </c>
      <c r="K58" s="46">
        <f t="shared" si="4"/>
        <v>55</v>
      </c>
      <c r="L58" s="43" t="s">
        <v>486</v>
      </c>
      <c r="M58" s="57" t="s">
        <v>323</v>
      </c>
      <c r="N58" s="54">
        <v>0</v>
      </c>
      <c r="O58" s="55" t="s">
        <v>13</v>
      </c>
      <c r="P58" s="150" t="s">
        <v>124</v>
      </c>
      <c r="Q58" s="62">
        <v>3</v>
      </c>
      <c r="R58" s="84">
        <v>56.15</v>
      </c>
      <c r="S58" s="48" t="s">
        <v>512</v>
      </c>
      <c r="T58" s="33" t="b">
        <f t="shared" si="9"/>
        <v>0</v>
      </c>
      <c r="V58" s="46">
        <f t="shared" si="8"/>
        <v>55</v>
      </c>
      <c r="W58" s="49" t="s">
        <v>338</v>
      </c>
      <c r="X58" s="63" t="s">
        <v>339</v>
      </c>
      <c r="Y58" s="62">
        <v>0</v>
      </c>
      <c r="Z58" s="55" t="s">
        <v>18</v>
      </c>
      <c r="AA58" s="150" t="s">
        <v>82</v>
      </c>
      <c r="AB58" s="62">
        <v>2</v>
      </c>
      <c r="AC58" s="83">
        <v>57.45</v>
      </c>
      <c r="AD58" s="45" t="s">
        <v>512</v>
      </c>
      <c r="AE58" s="33">
        <f t="shared" si="5"/>
        <v>3</v>
      </c>
      <c r="AG58" s="419">
        <f t="shared" si="7"/>
        <v>25</v>
      </c>
      <c r="AH58" s="440" t="s">
        <v>301</v>
      </c>
      <c r="AI58" s="414" t="s">
        <v>302</v>
      </c>
      <c r="AJ58" s="413">
        <v>0</v>
      </c>
      <c r="AK58" s="413" t="s">
        <v>18</v>
      </c>
      <c r="AL58" s="436" t="s">
        <v>81</v>
      </c>
      <c r="AM58" s="437">
        <v>1</v>
      </c>
      <c r="AN58" s="411">
        <v>65.1</v>
      </c>
      <c r="AO58" s="412" t="s">
        <v>537</v>
      </c>
    </row>
    <row r="59" spans="1:41" ht="13.5">
      <c r="A59" s="46">
        <v>57</v>
      </c>
      <c r="B59" s="43">
        <f>Equipes!A126</f>
        <v>0</v>
      </c>
      <c r="C59" s="58">
        <f>Equipes!B126</f>
        <v>0</v>
      </c>
      <c r="D59" s="59">
        <f>Equipes!C126</f>
        <v>0</v>
      </c>
      <c r="E59" s="55" t="str">
        <f>Equipes!$B$121</f>
        <v>U. S. L. SAINT-DOMINEUC</v>
      </c>
      <c r="F59" s="146" t="str">
        <f>Equipes!$B$122</f>
        <v>PROMO-HONNEUR</v>
      </c>
      <c r="G59" s="56">
        <f>Equipes!$F$122</f>
        <v>3</v>
      </c>
      <c r="H59" s="44">
        <f>Equipes!H126</f>
        <v>0</v>
      </c>
      <c r="I59" s="42" t="str">
        <f t="shared" si="1"/>
        <v>Blanc</v>
      </c>
      <c r="K59" s="46">
        <f t="shared" si="4"/>
        <v>56</v>
      </c>
      <c r="L59" s="43" t="s">
        <v>350</v>
      </c>
      <c r="M59" s="57" t="s">
        <v>351</v>
      </c>
      <c r="N59" s="54">
        <v>0</v>
      </c>
      <c r="O59" s="55" t="s">
        <v>18</v>
      </c>
      <c r="P59" s="150" t="s">
        <v>124</v>
      </c>
      <c r="Q59" s="62">
        <v>1</v>
      </c>
      <c r="R59" s="84">
        <v>56</v>
      </c>
      <c r="S59" s="45" t="s">
        <v>512</v>
      </c>
      <c r="T59" s="33" t="b">
        <f t="shared" si="9"/>
        <v>0</v>
      </c>
      <c r="V59" s="46">
        <f t="shared" si="8"/>
        <v>56</v>
      </c>
      <c r="W59" s="43" t="s">
        <v>441</v>
      </c>
      <c r="X59" s="57" t="s">
        <v>442</v>
      </c>
      <c r="Y59" s="54">
        <v>0</v>
      </c>
      <c r="Z59" s="55" t="s">
        <v>13</v>
      </c>
      <c r="AA59" s="150" t="s">
        <v>82</v>
      </c>
      <c r="AB59" s="62">
        <v>2</v>
      </c>
      <c r="AC59" s="84">
        <v>57.400000000000006</v>
      </c>
      <c r="AD59" s="45" t="s">
        <v>512</v>
      </c>
      <c r="AE59" s="33">
        <f t="shared" si="5"/>
        <v>3</v>
      </c>
      <c r="AG59" s="419">
        <f t="shared" si="7"/>
        <v>26</v>
      </c>
      <c r="AH59" s="407" t="s">
        <v>297</v>
      </c>
      <c r="AI59" s="408" t="s">
        <v>298</v>
      </c>
      <c r="AJ59" s="409">
        <v>0</v>
      </c>
      <c r="AK59" s="408" t="s">
        <v>18</v>
      </c>
      <c r="AL59" s="410" t="s">
        <v>81</v>
      </c>
      <c r="AM59" s="409">
        <v>1</v>
      </c>
      <c r="AN59" s="411">
        <v>64.80000000000001</v>
      </c>
      <c r="AO59" s="412" t="s">
        <v>537</v>
      </c>
    </row>
    <row r="60" spans="1:41" ht="13.5">
      <c r="A60" s="46">
        <v>58</v>
      </c>
      <c r="B60" s="43">
        <f>Equipes!A127</f>
        <v>0</v>
      </c>
      <c r="C60" s="58">
        <f>Equipes!B127</f>
        <v>0</v>
      </c>
      <c r="D60" s="59">
        <f>Equipes!C127</f>
        <v>0</v>
      </c>
      <c r="E60" s="55" t="str">
        <f>Equipes!$B$121</f>
        <v>U. S. L. SAINT-DOMINEUC</v>
      </c>
      <c r="F60" s="146" t="str">
        <f>Equipes!$B$122</f>
        <v>PROMO-HONNEUR</v>
      </c>
      <c r="G60" s="56">
        <f>Equipes!$F$122</f>
        <v>3</v>
      </c>
      <c r="H60" s="44">
        <f>Equipes!H127</f>
        <v>0</v>
      </c>
      <c r="I60" s="42" t="str">
        <f t="shared" si="1"/>
        <v>Blanc</v>
      </c>
      <c r="K60" s="46">
        <f t="shared" si="4"/>
        <v>57</v>
      </c>
      <c r="L60" s="47" t="s">
        <v>156</v>
      </c>
      <c r="M60" s="57" t="s">
        <v>157</v>
      </c>
      <c r="N60" s="59">
        <v>0</v>
      </c>
      <c r="O60" s="55" t="s">
        <v>16</v>
      </c>
      <c r="P60" s="150" t="s">
        <v>124</v>
      </c>
      <c r="Q60" s="62">
        <v>3</v>
      </c>
      <c r="R60" s="84">
        <v>55.900000000000006</v>
      </c>
      <c r="S60" s="45" t="s">
        <v>512</v>
      </c>
      <c r="T60" s="33" t="b">
        <f t="shared" si="9"/>
        <v>0</v>
      </c>
      <c r="V60" s="46">
        <f t="shared" si="8"/>
        <v>57</v>
      </c>
      <c r="W60" s="496" t="s">
        <v>334</v>
      </c>
      <c r="X60" s="497" t="s">
        <v>335</v>
      </c>
      <c r="Y60" s="499">
        <v>0</v>
      </c>
      <c r="Z60" s="55" t="s">
        <v>18</v>
      </c>
      <c r="AA60" s="150" t="s">
        <v>82</v>
      </c>
      <c r="AB60" s="62">
        <v>2</v>
      </c>
      <c r="AC60" s="143">
        <v>57.349999999999994</v>
      </c>
      <c r="AD60" s="45" t="s">
        <v>512</v>
      </c>
      <c r="AE60" s="33">
        <f t="shared" si="5"/>
        <v>3</v>
      </c>
      <c r="AG60" s="419">
        <f t="shared" si="7"/>
        <v>27</v>
      </c>
      <c r="AH60" s="407" t="s">
        <v>303</v>
      </c>
      <c r="AI60" s="408" t="s">
        <v>304</v>
      </c>
      <c r="AJ60" s="409">
        <v>0</v>
      </c>
      <c r="AK60" s="408" t="s">
        <v>18</v>
      </c>
      <c r="AL60" s="410" t="s">
        <v>81</v>
      </c>
      <c r="AM60" s="409">
        <v>1</v>
      </c>
      <c r="AN60" s="411">
        <v>64.35</v>
      </c>
      <c r="AO60" s="412" t="s">
        <v>537</v>
      </c>
    </row>
    <row r="61" spans="1:41" ht="13.5">
      <c r="A61" s="46">
        <v>59</v>
      </c>
      <c r="B61" s="43">
        <f>Equipes!A128</f>
        <v>0</v>
      </c>
      <c r="C61" s="58">
        <f>Equipes!B128</f>
        <v>0</v>
      </c>
      <c r="D61" s="59">
        <f>Equipes!C128</f>
        <v>0</v>
      </c>
      <c r="E61" s="55" t="str">
        <f>Equipes!$B$121</f>
        <v>U. S. L. SAINT-DOMINEUC</v>
      </c>
      <c r="F61" s="146" t="str">
        <f>Equipes!$B$122</f>
        <v>PROMO-HONNEUR</v>
      </c>
      <c r="G61" s="56">
        <f>Equipes!$F$122</f>
        <v>3</v>
      </c>
      <c r="H61" s="44">
        <f>Equipes!H128</f>
        <v>0</v>
      </c>
      <c r="I61" s="42" t="str">
        <f t="shared" si="1"/>
        <v>Blanc</v>
      </c>
      <c r="K61" s="46">
        <f t="shared" si="4"/>
        <v>58</v>
      </c>
      <c r="L61" s="47" t="s">
        <v>277</v>
      </c>
      <c r="M61" s="57" t="s">
        <v>278</v>
      </c>
      <c r="N61" s="59">
        <v>0</v>
      </c>
      <c r="O61" s="55" t="s">
        <v>15</v>
      </c>
      <c r="P61" s="150" t="s">
        <v>124</v>
      </c>
      <c r="Q61" s="62">
        <v>1</v>
      </c>
      <c r="R61" s="84">
        <v>55.9</v>
      </c>
      <c r="S61" s="45" t="s">
        <v>512</v>
      </c>
      <c r="T61" s="33" t="b">
        <f t="shared" si="9"/>
        <v>0</v>
      </c>
      <c r="V61" s="46">
        <f t="shared" si="8"/>
        <v>58</v>
      </c>
      <c r="W61" s="103" t="s">
        <v>322</v>
      </c>
      <c r="X61" s="57" t="s">
        <v>323</v>
      </c>
      <c r="Y61" s="105">
        <v>0</v>
      </c>
      <c r="Z61" s="55" t="s">
        <v>18</v>
      </c>
      <c r="AA61" s="150" t="s">
        <v>82</v>
      </c>
      <c r="AB61" s="62">
        <v>1</v>
      </c>
      <c r="AC61" s="84">
        <v>57.099999999999994</v>
      </c>
      <c r="AD61" s="48" t="s">
        <v>512</v>
      </c>
      <c r="AE61" s="33">
        <f t="shared" si="5"/>
        <v>3</v>
      </c>
      <c r="AG61" s="419">
        <f t="shared" si="7"/>
        <v>28</v>
      </c>
      <c r="AH61" s="440" t="s">
        <v>398</v>
      </c>
      <c r="AI61" s="414" t="s">
        <v>399</v>
      </c>
      <c r="AJ61" s="414">
        <v>0</v>
      </c>
      <c r="AK61" s="414" t="s">
        <v>116</v>
      </c>
      <c r="AL61" s="410" t="s">
        <v>81</v>
      </c>
      <c r="AM61" s="438">
        <v>1</v>
      </c>
      <c r="AN61" s="411">
        <v>63.5</v>
      </c>
      <c r="AO61" s="412" t="s">
        <v>537</v>
      </c>
    </row>
    <row r="62" spans="1:41" ht="13.5">
      <c r="A62" s="46">
        <v>60</v>
      </c>
      <c r="B62" s="43">
        <f>Equipes!A129</f>
        <v>0</v>
      </c>
      <c r="C62" s="58">
        <f>Equipes!B129</f>
        <v>0</v>
      </c>
      <c r="D62" s="59">
        <f>Equipes!C129</f>
        <v>0</v>
      </c>
      <c r="E62" s="55" t="str">
        <f>Equipes!$B$121</f>
        <v>U. S. L. SAINT-DOMINEUC</v>
      </c>
      <c r="F62" s="146" t="str">
        <f>Equipes!$B$122</f>
        <v>PROMO-HONNEUR</v>
      </c>
      <c r="G62" s="56">
        <f>Equipes!$F$122</f>
        <v>3</v>
      </c>
      <c r="H62" s="44">
        <f>Equipes!H129</f>
        <v>0</v>
      </c>
      <c r="I62" s="42" t="str">
        <f t="shared" si="1"/>
        <v>Blanc</v>
      </c>
      <c r="K62" s="46">
        <f t="shared" si="4"/>
        <v>59</v>
      </c>
      <c r="L62" s="43" t="s">
        <v>352</v>
      </c>
      <c r="M62" s="57" t="s">
        <v>215</v>
      </c>
      <c r="N62" s="54">
        <v>0</v>
      </c>
      <c r="O62" s="55" t="s">
        <v>18</v>
      </c>
      <c r="P62" s="150" t="s">
        <v>124</v>
      </c>
      <c r="Q62" s="62">
        <v>2</v>
      </c>
      <c r="R62" s="84">
        <v>55.7</v>
      </c>
      <c r="S62" s="45" t="s">
        <v>512</v>
      </c>
      <c r="T62" s="33" t="b">
        <f t="shared" si="9"/>
        <v>0</v>
      </c>
      <c r="V62" s="46">
        <f t="shared" si="8"/>
        <v>59</v>
      </c>
      <c r="W62" s="43" t="s">
        <v>430</v>
      </c>
      <c r="X62" s="58" t="s">
        <v>530</v>
      </c>
      <c r="Y62" s="54">
        <v>0</v>
      </c>
      <c r="Z62" s="55" t="s">
        <v>13</v>
      </c>
      <c r="AA62" s="150" t="s">
        <v>82</v>
      </c>
      <c r="AB62" s="62">
        <v>3</v>
      </c>
      <c r="AC62" s="84">
        <v>56.8</v>
      </c>
      <c r="AD62" s="45" t="s">
        <v>512</v>
      </c>
      <c r="AE62" s="33">
        <f t="shared" si="5"/>
        <v>3</v>
      </c>
      <c r="AG62" s="419">
        <f t="shared" si="7"/>
        <v>29</v>
      </c>
      <c r="AH62" s="407" t="s">
        <v>403</v>
      </c>
      <c r="AI62" s="408" t="s">
        <v>404</v>
      </c>
      <c r="AJ62" s="409">
        <v>0</v>
      </c>
      <c r="AK62" s="408" t="s">
        <v>116</v>
      </c>
      <c r="AL62" s="410" t="s">
        <v>81</v>
      </c>
      <c r="AM62" s="409">
        <v>1</v>
      </c>
      <c r="AN62" s="411">
        <v>62.8</v>
      </c>
      <c r="AO62" s="412" t="s">
        <v>537</v>
      </c>
    </row>
    <row r="63" spans="1:41" ht="13.5">
      <c r="A63" s="46">
        <v>61</v>
      </c>
      <c r="B63" s="43" t="str">
        <f>Equipes!A137</f>
        <v>JOUBIN</v>
      </c>
      <c r="C63" s="58" t="str">
        <f>Equipes!B137</f>
        <v>Lola</v>
      </c>
      <c r="D63" s="59">
        <f>Equipes!C137</f>
        <v>0</v>
      </c>
      <c r="E63" s="55" t="str">
        <f>Equipes!$B$134</f>
        <v>Domrémy BRUZ</v>
      </c>
      <c r="F63" s="146" t="str">
        <f>Equipes!$B$135</f>
        <v>PROMO-HONNEUR</v>
      </c>
      <c r="G63" s="56">
        <f>Equipes!$F$135</f>
        <v>1</v>
      </c>
      <c r="H63" s="44">
        <f>Equipes!H137</f>
        <v>55.9</v>
      </c>
      <c r="I63" s="42" t="str">
        <f t="shared" si="1"/>
        <v>Bleu</v>
      </c>
      <c r="K63" s="46">
        <f t="shared" si="4"/>
        <v>60</v>
      </c>
      <c r="L63" s="49" t="s">
        <v>242</v>
      </c>
      <c r="M63" s="63" t="s">
        <v>243</v>
      </c>
      <c r="N63" s="62">
        <v>0</v>
      </c>
      <c r="O63" s="55" t="s">
        <v>115</v>
      </c>
      <c r="P63" s="150" t="s">
        <v>124</v>
      </c>
      <c r="Q63" s="62">
        <v>1</v>
      </c>
      <c r="R63" s="83">
        <v>55.650000000000006</v>
      </c>
      <c r="S63" s="45" t="s">
        <v>512</v>
      </c>
      <c r="T63" s="33" t="b">
        <f t="shared" si="9"/>
        <v>0</v>
      </c>
      <c r="V63" s="46">
        <f t="shared" si="8"/>
        <v>60</v>
      </c>
      <c r="W63" s="49" t="s">
        <v>218</v>
      </c>
      <c r="X63" s="63" t="s">
        <v>219</v>
      </c>
      <c r="Y63" s="380">
        <v>0</v>
      </c>
      <c r="Z63" s="55" t="s">
        <v>115</v>
      </c>
      <c r="AA63" s="150" t="s">
        <v>82</v>
      </c>
      <c r="AB63" s="62">
        <v>2</v>
      </c>
      <c r="AC63" s="143">
        <v>56.8</v>
      </c>
      <c r="AD63" s="45" t="s">
        <v>512</v>
      </c>
      <c r="AE63" s="33">
        <f t="shared" si="5"/>
        <v>3</v>
      </c>
      <c r="AG63" s="419">
        <f t="shared" si="7"/>
        <v>30</v>
      </c>
      <c r="AH63" s="407">
        <v>0</v>
      </c>
      <c r="AI63" s="408">
        <v>0</v>
      </c>
      <c r="AJ63" s="409">
        <v>0</v>
      </c>
      <c r="AK63" s="408" t="s">
        <v>116</v>
      </c>
      <c r="AL63" s="410" t="s">
        <v>81</v>
      </c>
      <c r="AM63" s="409">
        <v>1</v>
      </c>
      <c r="AN63" s="411">
        <v>0</v>
      </c>
      <c r="AO63" s="412" t="s">
        <v>513</v>
      </c>
    </row>
    <row r="64" spans="1:41" ht="13.5">
      <c r="A64" s="46">
        <v>62</v>
      </c>
      <c r="B64" s="43" t="str">
        <f>Equipes!A138</f>
        <v>LECHALLIER</v>
      </c>
      <c r="C64" s="58" t="str">
        <f>Equipes!B138</f>
        <v>Romane</v>
      </c>
      <c r="D64" s="59">
        <f>Equipes!C138</f>
        <v>0</v>
      </c>
      <c r="E64" s="55" t="str">
        <f>Equipes!$B$134</f>
        <v>Domrémy BRUZ</v>
      </c>
      <c r="F64" s="146" t="str">
        <f>Equipes!$B$135</f>
        <v>PROMO-HONNEUR</v>
      </c>
      <c r="G64" s="56">
        <f>Equipes!$F$135</f>
        <v>1</v>
      </c>
      <c r="H64" s="44">
        <f>Equipes!H138</f>
        <v>56.400000000000006</v>
      </c>
      <c r="I64" s="42" t="str">
        <f t="shared" si="1"/>
        <v>Bleu</v>
      </c>
      <c r="K64" s="46">
        <f t="shared" si="4"/>
        <v>61</v>
      </c>
      <c r="L64" s="49" t="s">
        <v>135</v>
      </c>
      <c r="M64" s="63" t="s">
        <v>146</v>
      </c>
      <c r="N64" s="62">
        <v>0</v>
      </c>
      <c r="O64" s="55" t="s">
        <v>16</v>
      </c>
      <c r="P64" s="150" t="s">
        <v>124</v>
      </c>
      <c r="Q64" s="62">
        <v>2</v>
      </c>
      <c r="R64" s="83">
        <v>55.3</v>
      </c>
      <c r="S64" s="45" t="s">
        <v>512</v>
      </c>
      <c r="T64" s="33" t="b">
        <f t="shared" si="9"/>
        <v>0</v>
      </c>
      <c r="V64" s="46">
        <f t="shared" si="8"/>
        <v>61</v>
      </c>
      <c r="W64" s="43" t="s">
        <v>446</v>
      </c>
      <c r="X64" s="57" t="s">
        <v>531</v>
      </c>
      <c r="Y64" s="54">
        <v>0</v>
      </c>
      <c r="Z64" s="55" t="s">
        <v>13</v>
      </c>
      <c r="AA64" s="150" t="s">
        <v>82</v>
      </c>
      <c r="AB64" s="62">
        <v>3</v>
      </c>
      <c r="AC64" s="84">
        <v>56.75</v>
      </c>
      <c r="AD64" s="45" t="s">
        <v>512</v>
      </c>
      <c r="AE64" s="33">
        <f t="shared" si="5"/>
        <v>3</v>
      </c>
      <c r="AG64" s="419">
        <f t="shared" si="7"/>
        <v>31</v>
      </c>
      <c r="AH64" s="407"/>
      <c r="AI64" s="408"/>
      <c r="AJ64" s="409"/>
      <c r="AK64" s="408"/>
      <c r="AL64" s="410"/>
      <c r="AM64" s="409"/>
      <c r="AN64" s="411"/>
      <c r="AO64" s="412"/>
    </row>
    <row r="65" spans="1:41" ht="13.5">
      <c r="A65" s="46">
        <v>63</v>
      </c>
      <c r="B65" s="43" t="str">
        <f>Equipes!A139</f>
        <v>PAPALIA</v>
      </c>
      <c r="C65" s="58" t="str">
        <f>Equipes!B139</f>
        <v>Fantine </v>
      </c>
      <c r="D65" s="59">
        <f>Equipes!C139</f>
        <v>0</v>
      </c>
      <c r="E65" s="55" t="str">
        <f>Equipes!$B$134</f>
        <v>Domrémy BRUZ</v>
      </c>
      <c r="F65" s="146" t="str">
        <f>Equipes!$B$135</f>
        <v>PROMO-HONNEUR</v>
      </c>
      <c r="G65" s="56">
        <f>Equipes!$F$135</f>
        <v>1</v>
      </c>
      <c r="H65" s="44">
        <f>Equipes!H139</f>
        <v>58.6</v>
      </c>
      <c r="I65" s="42" t="str">
        <f t="shared" si="1"/>
        <v>Bleu</v>
      </c>
      <c r="K65" s="46">
        <f t="shared" si="4"/>
        <v>62</v>
      </c>
      <c r="L65" s="43" t="s">
        <v>478</v>
      </c>
      <c r="M65" s="57" t="s">
        <v>479</v>
      </c>
      <c r="N65" s="54">
        <v>0</v>
      </c>
      <c r="O65" s="55" t="s">
        <v>13</v>
      </c>
      <c r="P65" s="150" t="s">
        <v>124</v>
      </c>
      <c r="Q65" s="62">
        <v>2</v>
      </c>
      <c r="R65" s="84">
        <v>55.25</v>
      </c>
      <c r="S65" s="45" t="s">
        <v>512</v>
      </c>
      <c r="T65" s="33" t="b">
        <f t="shared" si="9"/>
        <v>0</v>
      </c>
      <c r="V65" s="46">
        <f t="shared" si="8"/>
        <v>62</v>
      </c>
      <c r="W65" s="43" t="s">
        <v>135</v>
      </c>
      <c r="X65" s="57" t="s">
        <v>173</v>
      </c>
      <c r="Y65" s="54">
        <v>0</v>
      </c>
      <c r="Z65" s="55" t="s">
        <v>16</v>
      </c>
      <c r="AA65" s="150" t="s">
        <v>82</v>
      </c>
      <c r="AB65" s="62">
        <v>1</v>
      </c>
      <c r="AC65" s="84">
        <v>56.5</v>
      </c>
      <c r="AD65" s="48" t="s">
        <v>512</v>
      </c>
      <c r="AE65" s="33">
        <f t="shared" si="5"/>
        <v>3</v>
      </c>
      <c r="AG65" s="419">
        <f t="shared" si="7"/>
        <v>32</v>
      </c>
      <c r="AH65" s="407"/>
      <c r="AI65" s="408"/>
      <c r="AJ65" s="409"/>
      <c r="AK65" s="408"/>
      <c r="AL65" s="410"/>
      <c r="AM65" s="409"/>
      <c r="AN65" s="411"/>
      <c r="AO65" s="412"/>
    </row>
    <row r="66" spans="1:41" ht="13.5">
      <c r="A66" s="46">
        <v>64</v>
      </c>
      <c r="B66" s="43" t="str">
        <f>Equipes!A140</f>
        <v>PECOT</v>
      </c>
      <c r="C66" s="58" t="str">
        <f>Equipes!B140</f>
        <v>Adèle </v>
      </c>
      <c r="D66" s="59">
        <f>Equipes!C140</f>
        <v>0</v>
      </c>
      <c r="E66" s="55" t="str">
        <f>Equipes!$B$134</f>
        <v>Domrémy BRUZ</v>
      </c>
      <c r="F66" s="146" t="str">
        <f>Equipes!$B$135</f>
        <v>PROMO-HONNEUR</v>
      </c>
      <c r="G66" s="56">
        <f>Equipes!$F$135</f>
        <v>1</v>
      </c>
      <c r="H66" s="44">
        <f>Equipes!H140</f>
        <v>58.1</v>
      </c>
      <c r="I66" s="42" t="str">
        <f t="shared" si="1"/>
        <v>Bleu</v>
      </c>
      <c r="K66" s="46">
        <f t="shared" si="4"/>
        <v>63</v>
      </c>
      <c r="L66" s="49" t="s">
        <v>498</v>
      </c>
      <c r="M66" s="63" t="s">
        <v>164</v>
      </c>
      <c r="N66" s="62">
        <v>0</v>
      </c>
      <c r="O66" s="55" t="s">
        <v>16</v>
      </c>
      <c r="P66" s="150" t="s">
        <v>124</v>
      </c>
      <c r="Q66" s="62">
        <v>4</v>
      </c>
      <c r="R66" s="83">
        <v>55.1</v>
      </c>
      <c r="S66" s="45" t="s">
        <v>512</v>
      </c>
      <c r="T66" s="33" t="b">
        <f t="shared" si="9"/>
        <v>0</v>
      </c>
      <c r="V66" s="46">
        <f t="shared" si="8"/>
        <v>63</v>
      </c>
      <c r="W66" s="43" t="s">
        <v>387</v>
      </c>
      <c r="X66" s="57" t="s">
        <v>388</v>
      </c>
      <c r="Y66" s="54">
        <v>0</v>
      </c>
      <c r="Z66" s="60" t="s">
        <v>116</v>
      </c>
      <c r="AA66" s="150" t="s">
        <v>82</v>
      </c>
      <c r="AB66" s="62">
        <v>1</v>
      </c>
      <c r="AC66" s="84">
        <v>56.2</v>
      </c>
      <c r="AD66" s="45" t="s">
        <v>512</v>
      </c>
      <c r="AE66" s="33">
        <f t="shared" si="5"/>
        <v>3</v>
      </c>
      <c r="AG66" s="419">
        <f t="shared" si="7"/>
        <v>33</v>
      </c>
      <c r="AH66" s="440"/>
      <c r="AI66" s="414"/>
      <c r="AJ66" s="409"/>
      <c r="AK66" s="413"/>
      <c r="AL66" s="436"/>
      <c r="AM66" s="437"/>
      <c r="AN66" s="411"/>
      <c r="AO66" s="412"/>
    </row>
    <row r="67" spans="1:41" ht="13.5">
      <c r="A67" s="46">
        <v>65</v>
      </c>
      <c r="B67" s="43" t="str">
        <f>Equipes!A141</f>
        <v>VAUCELLE</v>
      </c>
      <c r="C67" s="58" t="str">
        <f>Equipes!B141</f>
        <v>Mathilde </v>
      </c>
      <c r="D67" s="59">
        <f>Equipes!C141</f>
        <v>0</v>
      </c>
      <c r="E67" s="55" t="str">
        <f>Equipes!$B$134</f>
        <v>Domrémy BRUZ</v>
      </c>
      <c r="F67" s="146" t="str">
        <f>Equipes!$B$135</f>
        <v>PROMO-HONNEUR</v>
      </c>
      <c r="G67" s="56">
        <f>Equipes!$F$135</f>
        <v>1</v>
      </c>
      <c r="H67" s="44">
        <f>Equipes!H141</f>
        <v>58.800000000000004</v>
      </c>
      <c r="I67" s="42" t="str">
        <f t="shared" si="1"/>
        <v>Bleu</v>
      </c>
      <c r="K67" s="46">
        <f t="shared" si="4"/>
        <v>64</v>
      </c>
      <c r="L67" s="49" t="s">
        <v>171</v>
      </c>
      <c r="M67" s="63" t="s">
        <v>172</v>
      </c>
      <c r="N67" s="380">
        <v>0</v>
      </c>
      <c r="O67" s="55" t="s">
        <v>16</v>
      </c>
      <c r="P67" s="150" t="s">
        <v>124</v>
      </c>
      <c r="Q67" s="62">
        <v>4</v>
      </c>
      <c r="R67" s="143">
        <v>55</v>
      </c>
      <c r="S67" s="45" t="s">
        <v>512</v>
      </c>
      <c r="T67" s="33" t="b">
        <f t="shared" si="9"/>
        <v>0</v>
      </c>
      <c r="V67" s="46">
        <f t="shared" si="8"/>
        <v>64</v>
      </c>
      <c r="W67" s="47" t="s">
        <v>439</v>
      </c>
      <c r="X67" s="57" t="s">
        <v>157</v>
      </c>
      <c r="Y67" s="59">
        <v>0</v>
      </c>
      <c r="Z67" s="55" t="s">
        <v>13</v>
      </c>
      <c r="AA67" s="150" t="s">
        <v>82</v>
      </c>
      <c r="AB67" s="62">
        <v>2</v>
      </c>
      <c r="AC67" s="84">
        <v>55.949999999999996</v>
      </c>
      <c r="AD67" s="45" t="s">
        <v>512</v>
      </c>
      <c r="AE67" s="33">
        <f t="shared" si="5"/>
        <v>3</v>
      </c>
      <c r="AG67" s="419">
        <f t="shared" si="7"/>
        <v>34</v>
      </c>
      <c r="AH67" s="407"/>
      <c r="AI67" s="408"/>
      <c r="AJ67" s="409"/>
      <c r="AK67" s="408"/>
      <c r="AL67" s="410"/>
      <c r="AM67" s="409"/>
      <c r="AN67" s="411"/>
      <c r="AO67" s="412"/>
    </row>
    <row r="68" spans="1:41" ht="13.5">
      <c r="A68" s="46">
        <v>66</v>
      </c>
      <c r="B68" s="43">
        <f>Equipes!A142</f>
        <v>0</v>
      </c>
      <c r="C68" s="58">
        <f>Equipes!B142</f>
        <v>0</v>
      </c>
      <c r="D68" s="59">
        <f>Equipes!C142</f>
        <v>0</v>
      </c>
      <c r="E68" s="55" t="str">
        <f>Equipes!$B$134</f>
        <v>Domrémy BRUZ</v>
      </c>
      <c r="F68" s="146" t="str">
        <f>Equipes!$B$135</f>
        <v>PROMO-HONNEUR</v>
      </c>
      <c r="G68" s="56">
        <f>Equipes!$F$135</f>
        <v>1</v>
      </c>
      <c r="H68" s="44">
        <f>Equipes!H142</f>
        <v>0</v>
      </c>
      <c r="I68" s="42" t="str">
        <f t="shared" si="1"/>
        <v>Blanc</v>
      </c>
      <c r="K68" s="46">
        <f t="shared" si="4"/>
        <v>65</v>
      </c>
      <c r="L68" s="47" t="s">
        <v>381</v>
      </c>
      <c r="M68" s="57" t="s">
        <v>382</v>
      </c>
      <c r="N68" s="59">
        <v>0</v>
      </c>
      <c r="O68" s="55" t="s">
        <v>116</v>
      </c>
      <c r="P68" s="150" t="s">
        <v>124</v>
      </c>
      <c r="Q68" s="62">
        <v>3</v>
      </c>
      <c r="R68" s="84">
        <v>54.95</v>
      </c>
      <c r="S68" s="45" t="s">
        <v>512</v>
      </c>
      <c r="T68" s="33" t="b">
        <f t="shared" si="9"/>
        <v>0</v>
      </c>
      <c r="V68" s="46">
        <f t="shared" si="8"/>
        <v>65</v>
      </c>
      <c r="W68" s="43" t="s">
        <v>526</v>
      </c>
      <c r="X68" s="57" t="s">
        <v>223</v>
      </c>
      <c r="Y68" s="54">
        <v>0</v>
      </c>
      <c r="Z68" s="55" t="s">
        <v>115</v>
      </c>
      <c r="AA68" s="150" t="s">
        <v>82</v>
      </c>
      <c r="AB68" s="62">
        <v>2</v>
      </c>
      <c r="AC68" s="84">
        <v>55.55</v>
      </c>
      <c r="AD68" s="48" t="s">
        <v>512</v>
      </c>
      <c r="AE68" s="33">
        <f t="shared" si="5"/>
        <v>3</v>
      </c>
      <c r="AG68" s="419">
        <f t="shared" si="7"/>
        <v>35</v>
      </c>
      <c r="AH68" s="407"/>
      <c r="AI68" s="408"/>
      <c r="AJ68" s="409"/>
      <c r="AK68" s="408"/>
      <c r="AL68" s="410"/>
      <c r="AM68" s="409"/>
      <c r="AN68" s="411"/>
      <c r="AO68" s="412"/>
    </row>
    <row r="69" spans="1:41" ht="13.5">
      <c r="A69" s="46">
        <v>67</v>
      </c>
      <c r="B69" s="43" t="str">
        <f>Equipes!A150</f>
        <v>ARMANGE</v>
      </c>
      <c r="C69" s="58" t="str">
        <f>Equipes!B150</f>
        <v>INES</v>
      </c>
      <c r="D69" s="59">
        <f>Equipes!C150</f>
        <v>0</v>
      </c>
      <c r="E69" s="55" t="str">
        <f>Equipes!$B$147</f>
        <v>Jongleurs  LA GUERCHE</v>
      </c>
      <c r="F69" s="146" t="str">
        <f>Equipes!$B$148</f>
        <v>PROMO-HONNEUR</v>
      </c>
      <c r="G69" s="56">
        <f>Equipes!$F$148</f>
        <v>1</v>
      </c>
      <c r="H69" s="44">
        <f>Equipes!H150</f>
        <v>57.900000000000006</v>
      </c>
      <c r="I69" s="42" t="str">
        <f aca="true" t="shared" si="10" ref="I69:I132">IF(H69&lt;50,"Blanc",IF(H69&lt;54,"Vert",IF(H69&lt;60,"Bleu",IF(H69&lt;68,"Marron",IF(H69&gt;67.99,"Tricolore")))))</f>
        <v>Bleu</v>
      </c>
      <c r="K69" s="46">
        <f t="shared" si="4"/>
        <v>66</v>
      </c>
      <c r="L69" s="43" t="s">
        <v>355</v>
      </c>
      <c r="M69" s="57" t="s">
        <v>356</v>
      </c>
      <c r="N69" s="54">
        <v>0</v>
      </c>
      <c r="O69" s="55" t="s">
        <v>18</v>
      </c>
      <c r="P69" s="150" t="s">
        <v>124</v>
      </c>
      <c r="Q69" s="62">
        <v>2</v>
      </c>
      <c r="R69" s="84">
        <v>54.8</v>
      </c>
      <c r="S69" s="48" t="s">
        <v>512</v>
      </c>
      <c r="T69" s="33" t="b">
        <f t="shared" si="9"/>
        <v>0</v>
      </c>
      <c r="V69" s="46">
        <f t="shared" si="8"/>
        <v>66</v>
      </c>
      <c r="W69" s="43" t="s">
        <v>450</v>
      </c>
      <c r="X69" s="57" t="s">
        <v>533</v>
      </c>
      <c r="Y69" s="54">
        <v>0</v>
      </c>
      <c r="Z69" s="55" t="s">
        <v>13</v>
      </c>
      <c r="AA69" s="150" t="s">
        <v>82</v>
      </c>
      <c r="AB69" s="62">
        <v>3</v>
      </c>
      <c r="AC69" s="84">
        <v>55.3</v>
      </c>
      <c r="AD69" s="45" t="s">
        <v>512</v>
      </c>
      <c r="AE69" s="33">
        <f t="shared" si="5"/>
        <v>3</v>
      </c>
      <c r="AG69" s="419"/>
      <c r="AH69" s="407"/>
      <c r="AI69" s="408"/>
      <c r="AJ69" s="409"/>
      <c r="AK69" s="408"/>
      <c r="AL69" s="410"/>
      <c r="AM69" s="409"/>
      <c r="AN69" s="411"/>
      <c r="AO69" s="412"/>
    </row>
    <row r="70" spans="1:41" ht="13.5">
      <c r="A70" s="46">
        <v>68</v>
      </c>
      <c r="B70" s="43" t="str">
        <f>Equipes!A151</f>
        <v>AULNETTE</v>
      </c>
      <c r="C70" s="58" t="str">
        <f>Equipes!B151</f>
        <v>EMMI</v>
      </c>
      <c r="D70" s="59">
        <f>Equipes!C151</f>
        <v>0</v>
      </c>
      <c r="E70" s="55" t="str">
        <f>Equipes!$B$147</f>
        <v>Jongleurs  LA GUERCHE</v>
      </c>
      <c r="F70" s="146" t="str">
        <f>Equipes!$B$148</f>
        <v>PROMO-HONNEUR</v>
      </c>
      <c r="G70" s="56">
        <f>Equipes!$F$148</f>
        <v>1</v>
      </c>
      <c r="H70" s="44">
        <f>Equipes!H151</f>
        <v>57.35</v>
      </c>
      <c r="I70" s="42" t="str">
        <f t="shared" si="10"/>
        <v>Bleu</v>
      </c>
      <c r="K70" s="46">
        <f t="shared" si="4"/>
        <v>67</v>
      </c>
      <c r="L70" s="49" t="s">
        <v>167</v>
      </c>
      <c r="M70" s="63" t="s">
        <v>168</v>
      </c>
      <c r="N70" s="62">
        <v>0</v>
      </c>
      <c r="O70" s="55" t="s">
        <v>16</v>
      </c>
      <c r="P70" s="150" t="s">
        <v>124</v>
      </c>
      <c r="Q70" s="62">
        <v>4</v>
      </c>
      <c r="R70" s="83">
        <v>54.7</v>
      </c>
      <c r="S70" s="45" t="s">
        <v>512</v>
      </c>
      <c r="T70" s="33" t="b">
        <f t="shared" si="9"/>
        <v>0</v>
      </c>
      <c r="V70" s="46">
        <f t="shared" si="8"/>
        <v>67</v>
      </c>
      <c r="W70" s="51" t="s">
        <v>293</v>
      </c>
      <c r="X70" s="63" t="s">
        <v>276</v>
      </c>
      <c r="Y70" s="56">
        <v>0</v>
      </c>
      <c r="Z70" s="55" t="s">
        <v>15</v>
      </c>
      <c r="AA70" s="150" t="s">
        <v>82</v>
      </c>
      <c r="AB70" s="62">
        <v>2</v>
      </c>
      <c r="AC70" s="83">
        <v>54.599999999999994</v>
      </c>
      <c r="AD70" s="45" t="s">
        <v>512</v>
      </c>
      <c r="AE70" s="33">
        <f t="shared" si="5"/>
        <v>3</v>
      </c>
      <c r="AG70" s="419"/>
      <c r="AH70" s="407"/>
      <c r="AI70" s="408"/>
      <c r="AJ70" s="409"/>
      <c r="AK70" s="408"/>
      <c r="AL70" s="410"/>
      <c r="AM70" s="409"/>
      <c r="AN70" s="411"/>
      <c r="AO70" s="412"/>
    </row>
    <row r="71" spans="1:41" ht="13.5">
      <c r="A71" s="46">
        <v>69</v>
      </c>
      <c r="B71" s="43" t="str">
        <f>Equipes!A152</f>
        <v>DURAND</v>
      </c>
      <c r="C71" s="58" t="str">
        <f>Equipes!B152</f>
        <v>LALY</v>
      </c>
      <c r="D71" s="59">
        <f>Equipes!C152</f>
        <v>0</v>
      </c>
      <c r="E71" s="55" t="str">
        <f>Equipes!$B$147</f>
        <v>Jongleurs  LA GUERCHE</v>
      </c>
      <c r="F71" s="146" t="str">
        <f>Equipes!$B$148</f>
        <v>PROMO-HONNEUR</v>
      </c>
      <c r="G71" s="56">
        <f>Equipes!$F$148</f>
        <v>1</v>
      </c>
      <c r="H71" s="44">
        <f>Equipes!H152</f>
        <v>57.099999999999994</v>
      </c>
      <c r="I71" s="42" t="str">
        <f t="shared" si="10"/>
        <v>Bleu</v>
      </c>
      <c r="K71" s="46">
        <f aca="true" t="shared" si="11" ref="K71:K134">K70+1</f>
        <v>68</v>
      </c>
      <c r="L71" s="43" t="s">
        <v>483</v>
      </c>
      <c r="M71" s="57" t="s">
        <v>484</v>
      </c>
      <c r="N71" s="54">
        <v>0</v>
      </c>
      <c r="O71" s="55" t="s">
        <v>13</v>
      </c>
      <c r="P71" s="150" t="s">
        <v>124</v>
      </c>
      <c r="Q71" s="62">
        <v>3</v>
      </c>
      <c r="R71" s="84">
        <v>53.949999999999996</v>
      </c>
      <c r="S71" s="45" t="s">
        <v>514</v>
      </c>
      <c r="T71" s="33" t="b">
        <f>IF(P71="EXCELLENCE",1,IF(P71="PROMO-EXCEL.",2,IF(P71="HONNEUR",3,IF(P71="DEPARTEMENTALE",4,IF(P71="DEBUTANTES",5)))))</f>
        <v>0</v>
      </c>
      <c r="V71" s="46">
        <f t="shared" si="8"/>
        <v>68</v>
      </c>
      <c r="W71" s="51" t="s">
        <v>340</v>
      </c>
      <c r="X71" s="63" t="s">
        <v>177</v>
      </c>
      <c r="Y71" s="56">
        <v>0</v>
      </c>
      <c r="Z71" s="55" t="s">
        <v>18</v>
      </c>
      <c r="AA71" s="150" t="s">
        <v>82</v>
      </c>
      <c r="AB71" s="62">
        <v>2</v>
      </c>
      <c r="AC71" s="84">
        <v>54.15</v>
      </c>
      <c r="AD71" s="48" t="s">
        <v>512</v>
      </c>
      <c r="AE71" s="33">
        <f t="shared" si="5"/>
        <v>3</v>
      </c>
      <c r="AG71" s="419"/>
      <c r="AH71" s="407"/>
      <c r="AI71" s="408"/>
      <c r="AJ71" s="409"/>
      <c r="AK71" s="408"/>
      <c r="AL71" s="410"/>
      <c r="AM71" s="409"/>
      <c r="AN71" s="411"/>
      <c r="AO71" s="412"/>
    </row>
    <row r="72" spans="1:41" ht="13.5">
      <c r="A72" s="46">
        <v>70</v>
      </c>
      <c r="B72" s="43" t="str">
        <f>Equipes!A153</f>
        <v>LE SQUER JEGU</v>
      </c>
      <c r="C72" s="58" t="str">
        <f>Equipes!B153</f>
        <v>CLEMENCE</v>
      </c>
      <c r="D72" s="59">
        <f>Equipes!C153</f>
        <v>0</v>
      </c>
      <c r="E72" s="55" t="str">
        <f>Equipes!$B$147</f>
        <v>Jongleurs  LA GUERCHE</v>
      </c>
      <c r="F72" s="146" t="str">
        <f>Equipes!$B$148</f>
        <v>PROMO-HONNEUR</v>
      </c>
      <c r="G72" s="56">
        <f>Equipes!$F$148</f>
        <v>1</v>
      </c>
      <c r="H72" s="44">
        <f>Equipes!H153</f>
        <v>57.3</v>
      </c>
      <c r="I72" s="42" t="str">
        <f t="shared" si="10"/>
        <v>Bleu</v>
      </c>
      <c r="K72" s="46">
        <f t="shared" si="11"/>
        <v>69</v>
      </c>
      <c r="L72" s="43" t="s">
        <v>362</v>
      </c>
      <c r="M72" s="57" t="s">
        <v>363</v>
      </c>
      <c r="N72" s="54">
        <v>0</v>
      </c>
      <c r="O72" s="55" t="s">
        <v>116</v>
      </c>
      <c r="P72" s="150" t="s">
        <v>124</v>
      </c>
      <c r="Q72" s="62">
        <v>1</v>
      </c>
      <c r="R72" s="84">
        <v>53.7</v>
      </c>
      <c r="S72" s="45" t="s">
        <v>514</v>
      </c>
      <c r="T72" s="33" t="b">
        <f t="shared" si="9"/>
        <v>0</v>
      </c>
      <c r="V72" s="46">
        <f t="shared" si="8"/>
        <v>69</v>
      </c>
      <c r="W72" s="49">
        <v>0</v>
      </c>
      <c r="X72" s="63">
        <v>0</v>
      </c>
      <c r="Y72" s="62">
        <v>0</v>
      </c>
      <c r="Z72" s="55" t="s">
        <v>18</v>
      </c>
      <c r="AA72" s="150" t="s">
        <v>82</v>
      </c>
      <c r="AB72" s="62">
        <v>2</v>
      </c>
      <c r="AC72" s="83">
        <v>0</v>
      </c>
      <c r="AD72" s="45" t="s">
        <v>513</v>
      </c>
      <c r="AE72" s="33">
        <f t="shared" si="5"/>
        <v>3</v>
      </c>
      <c r="AG72" s="419"/>
      <c r="AH72" s="407"/>
      <c r="AI72" s="408"/>
      <c r="AJ72" s="409"/>
      <c r="AK72" s="408"/>
      <c r="AL72" s="410"/>
      <c r="AM72" s="409"/>
      <c r="AN72" s="411"/>
      <c r="AO72" s="412"/>
    </row>
    <row r="73" spans="1:41" ht="13.5">
      <c r="A73" s="46">
        <v>71</v>
      </c>
      <c r="B73" s="43" t="str">
        <f>Equipes!A154</f>
        <v>LEBLOND</v>
      </c>
      <c r="C73" s="58" t="str">
        <f>Equipes!B154</f>
        <v>MELISSA</v>
      </c>
      <c r="D73" s="59">
        <f>Equipes!C154</f>
        <v>0</v>
      </c>
      <c r="E73" s="55" t="str">
        <f>Equipes!$B$147</f>
        <v>Jongleurs  LA GUERCHE</v>
      </c>
      <c r="F73" s="146" t="str">
        <f>Equipes!$B$148</f>
        <v>PROMO-HONNEUR</v>
      </c>
      <c r="G73" s="56">
        <f>Equipes!$F$148</f>
        <v>1</v>
      </c>
      <c r="H73" s="44">
        <f>Equipes!H154</f>
        <v>57.4</v>
      </c>
      <c r="I73" s="42" t="str">
        <f t="shared" si="10"/>
        <v>Bleu</v>
      </c>
      <c r="K73" s="46">
        <f t="shared" si="11"/>
        <v>70</v>
      </c>
      <c r="L73" s="43" t="s">
        <v>379</v>
      </c>
      <c r="M73" s="57" t="s">
        <v>380</v>
      </c>
      <c r="N73" s="54">
        <v>0</v>
      </c>
      <c r="O73" s="55" t="s">
        <v>116</v>
      </c>
      <c r="P73" s="150" t="s">
        <v>124</v>
      </c>
      <c r="Q73" s="62">
        <v>3</v>
      </c>
      <c r="R73" s="84">
        <v>53.599999999999994</v>
      </c>
      <c r="S73" s="45" t="s">
        <v>514</v>
      </c>
      <c r="T73" s="33" t="b">
        <f t="shared" si="9"/>
        <v>0</v>
      </c>
      <c r="V73" s="46">
        <f t="shared" si="8"/>
        <v>70</v>
      </c>
      <c r="W73" s="43">
        <v>0</v>
      </c>
      <c r="X73" s="57">
        <v>0</v>
      </c>
      <c r="Y73" s="54">
        <v>0</v>
      </c>
      <c r="Z73" s="55" t="s">
        <v>115</v>
      </c>
      <c r="AA73" s="150" t="s">
        <v>82</v>
      </c>
      <c r="AB73" s="62">
        <v>3</v>
      </c>
      <c r="AC73" s="84">
        <v>0</v>
      </c>
      <c r="AD73" s="45" t="s">
        <v>513</v>
      </c>
      <c r="AE73" s="33">
        <f t="shared" si="5"/>
        <v>3</v>
      </c>
      <c r="AG73" s="419"/>
      <c r="AH73" s="407"/>
      <c r="AI73" s="408"/>
      <c r="AJ73" s="409"/>
      <c r="AK73" s="408"/>
      <c r="AL73" s="410"/>
      <c r="AM73" s="409"/>
      <c r="AN73" s="411"/>
      <c r="AO73" s="412"/>
    </row>
    <row r="74" spans="1:41" ht="13.5">
      <c r="A74" s="46">
        <v>72</v>
      </c>
      <c r="B74" s="43" t="str">
        <f>Equipes!A155</f>
        <v>VETIER</v>
      </c>
      <c r="C74" s="58" t="str">
        <f>Equipes!B155</f>
        <v>EMELYNE</v>
      </c>
      <c r="D74" s="59">
        <f>Equipes!C155</f>
        <v>0</v>
      </c>
      <c r="E74" s="55" t="str">
        <f>Equipes!$B$147</f>
        <v>Jongleurs  LA GUERCHE</v>
      </c>
      <c r="F74" s="146" t="str">
        <f>Equipes!$B$148</f>
        <v>PROMO-HONNEUR</v>
      </c>
      <c r="G74" s="56">
        <f>Equipes!$F$148</f>
        <v>1</v>
      </c>
      <c r="H74" s="44">
        <f>Equipes!H155</f>
        <v>56</v>
      </c>
      <c r="I74" s="42" t="str">
        <f t="shared" si="10"/>
        <v>Bleu</v>
      </c>
      <c r="K74" s="46">
        <f t="shared" si="11"/>
        <v>71</v>
      </c>
      <c r="L74" s="43" t="s">
        <v>151</v>
      </c>
      <c r="M74" s="57" t="s">
        <v>152</v>
      </c>
      <c r="N74" s="54">
        <v>0</v>
      </c>
      <c r="O74" s="55" t="s">
        <v>16</v>
      </c>
      <c r="P74" s="150" t="s">
        <v>124</v>
      </c>
      <c r="Q74" s="62">
        <v>2</v>
      </c>
      <c r="R74" s="84">
        <v>53.45</v>
      </c>
      <c r="S74" s="45" t="s">
        <v>514</v>
      </c>
      <c r="T74" s="33" t="b">
        <f t="shared" si="9"/>
        <v>0</v>
      </c>
      <c r="V74" s="46">
        <f t="shared" si="8"/>
        <v>71</v>
      </c>
      <c r="W74" s="47">
        <v>0</v>
      </c>
      <c r="X74" s="57">
        <v>0</v>
      </c>
      <c r="Y74" s="59">
        <v>0</v>
      </c>
      <c r="Z74" s="55" t="s">
        <v>115</v>
      </c>
      <c r="AA74" s="150" t="s">
        <v>82</v>
      </c>
      <c r="AB74" s="62">
        <v>3</v>
      </c>
      <c r="AC74" s="84">
        <v>0</v>
      </c>
      <c r="AD74" s="48" t="s">
        <v>513</v>
      </c>
      <c r="AE74" s="33">
        <f t="shared" si="5"/>
        <v>3</v>
      </c>
      <c r="AG74" s="419"/>
      <c r="AH74" s="407"/>
      <c r="AI74" s="408"/>
      <c r="AJ74" s="409"/>
      <c r="AK74" s="408"/>
      <c r="AL74" s="410"/>
      <c r="AM74" s="409"/>
      <c r="AN74" s="411"/>
      <c r="AO74" s="412"/>
    </row>
    <row r="75" spans="1:41" ht="13.5">
      <c r="A75" s="46">
        <v>73</v>
      </c>
      <c r="B75" s="43" t="str">
        <f>Equipes!J5</f>
        <v>GUILLE</v>
      </c>
      <c r="C75" s="58" t="str">
        <f>Equipes!K5</f>
        <v>ELSA</v>
      </c>
      <c r="D75" s="59">
        <f>Equipes!L5</f>
        <v>0</v>
      </c>
      <c r="E75" s="55" t="str">
        <f>Equipes!$K$2</f>
        <v>Jongleurs  LA GUERCHE</v>
      </c>
      <c r="F75" s="146" t="str">
        <f>Equipes!$K$3</f>
        <v>PROMO-HONNEUR</v>
      </c>
      <c r="G75" s="56">
        <f>Equipes!$O$3</f>
        <v>2</v>
      </c>
      <c r="H75" s="44">
        <f>Equipes!Q5</f>
        <v>55.7</v>
      </c>
      <c r="I75" s="42" t="str">
        <f t="shared" si="10"/>
        <v>Bleu</v>
      </c>
      <c r="K75" s="46">
        <f t="shared" si="11"/>
        <v>72</v>
      </c>
      <c r="L75" s="49" t="s">
        <v>250</v>
      </c>
      <c r="M75" s="63" t="s">
        <v>251</v>
      </c>
      <c r="N75" s="62">
        <v>0</v>
      </c>
      <c r="O75" s="55" t="s">
        <v>115</v>
      </c>
      <c r="P75" s="150" t="s">
        <v>124</v>
      </c>
      <c r="Q75" s="62">
        <v>1</v>
      </c>
      <c r="R75" s="83">
        <v>53.3</v>
      </c>
      <c r="S75" s="45" t="s">
        <v>514</v>
      </c>
      <c r="T75" s="33" t="b">
        <f t="shared" si="9"/>
        <v>0</v>
      </c>
      <c r="V75" s="46">
        <f t="shared" si="8"/>
        <v>72</v>
      </c>
      <c r="W75" s="43" t="s">
        <v>287</v>
      </c>
      <c r="X75" s="57" t="s">
        <v>288</v>
      </c>
      <c r="Y75" s="54">
        <v>0</v>
      </c>
      <c r="Z75" s="55" t="s">
        <v>15</v>
      </c>
      <c r="AA75" s="150" t="s">
        <v>82</v>
      </c>
      <c r="AB75" s="62">
        <v>2</v>
      </c>
      <c r="AC75" s="84">
        <v>0</v>
      </c>
      <c r="AD75" s="48" t="s">
        <v>513</v>
      </c>
      <c r="AE75" s="33">
        <f t="shared" si="5"/>
        <v>3</v>
      </c>
      <c r="AG75" s="419"/>
      <c r="AH75" s="407"/>
      <c r="AI75" s="408"/>
      <c r="AJ75" s="409"/>
      <c r="AK75" s="408"/>
      <c r="AL75" s="410"/>
      <c r="AM75" s="409"/>
      <c r="AN75" s="411"/>
      <c r="AO75" s="412"/>
    </row>
    <row r="76" spans="1:41" ht="13.5">
      <c r="A76" s="46">
        <v>74</v>
      </c>
      <c r="B76" s="43" t="str">
        <f>Equipes!J6</f>
        <v>GUYARD</v>
      </c>
      <c r="C76" s="58" t="str">
        <f>Equipes!K6</f>
        <v>ALYSSA</v>
      </c>
      <c r="D76" s="59">
        <f>Equipes!L6</f>
        <v>0</v>
      </c>
      <c r="E76" s="55" t="str">
        <f>Equipes!$K$2</f>
        <v>Jongleurs  LA GUERCHE</v>
      </c>
      <c r="F76" s="146" t="str">
        <f>Equipes!$K$3</f>
        <v>PROMO-HONNEUR</v>
      </c>
      <c r="G76" s="56">
        <f>Equipes!$O$3</f>
        <v>2</v>
      </c>
      <c r="H76" s="44">
        <f>Equipes!Q6</f>
        <v>56.55</v>
      </c>
      <c r="I76" s="42" t="str">
        <f t="shared" si="10"/>
        <v>Bleu</v>
      </c>
      <c r="K76" s="46">
        <f t="shared" si="11"/>
        <v>73</v>
      </c>
      <c r="L76" s="43" t="s">
        <v>252</v>
      </c>
      <c r="M76" s="57" t="s">
        <v>253</v>
      </c>
      <c r="N76" s="54">
        <v>0</v>
      </c>
      <c r="O76" s="55" t="s">
        <v>115</v>
      </c>
      <c r="P76" s="150" t="s">
        <v>124</v>
      </c>
      <c r="Q76" s="62">
        <v>2</v>
      </c>
      <c r="R76" s="84">
        <v>51.75</v>
      </c>
      <c r="S76" s="45" t="s">
        <v>514</v>
      </c>
      <c r="T76" s="33" t="b">
        <f t="shared" si="9"/>
        <v>0</v>
      </c>
      <c r="V76" s="46">
        <f t="shared" si="8"/>
        <v>73</v>
      </c>
      <c r="W76" s="43"/>
      <c r="X76" s="57"/>
      <c r="Y76" s="54"/>
      <c r="Z76" s="55"/>
      <c r="AA76" s="150"/>
      <c r="AB76" s="62"/>
      <c r="AC76" s="84"/>
      <c r="AD76" s="45"/>
      <c r="AE76" s="33" t="b">
        <f t="shared" si="5"/>
        <v>0</v>
      </c>
      <c r="AG76" s="419"/>
      <c r="AH76" s="407"/>
      <c r="AI76" s="408"/>
      <c r="AJ76" s="409"/>
      <c r="AK76" s="408"/>
      <c r="AL76" s="410"/>
      <c r="AM76" s="409"/>
      <c r="AN76" s="411"/>
      <c r="AO76" s="412"/>
    </row>
    <row r="77" spans="1:41" ht="13.5">
      <c r="A77" s="46">
        <v>75</v>
      </c>
      <c r="B77" s="43" t="str">
        <f>Equipes!J7</f>
        <v>PELTIER </v>
      </c>
      <c r="C77" s="58" t="str">
        <f>Equipes!K7</f>
        <v>CAMILLE</v>
      </c>
      <c r="D77" s="59">
        <f>Equipes!L7</f>
        <v>0</v>
      </c>
      <c r="E77" s="55" t="str">
        <f>Equipes!$K$2</f>
        <v>Jongleurs  LA GUERCHE</v>
      </c>
      <c r="F77" s="146" t="str">
        <f>Equipes!$K$3</f>
        <v>PROMO-HONNEUR</v>
      </c>
      <c r="G77" s="56">
        <f>Equipes!$O$3</f>
        <v>2</v>
      </c>
      <c r="H77" s="44">
        <f>Equipes!Q7</f>
        <v>54.8</v>
      </c>
      <c r="I77" s="42" t="str">
        <f t="shared" si="10"/>
        <v>Bleu</v>
      </c>
      <c r="K77" s="46">
        <f t="shared" si="11"/>
        <v>74</v>
      </c>
      <c r="L77" s="51" t="s">
        <v>142</v>
      </c>
      <c r="M77" s="63" t="s">
        <v>143</v>
      </c>
      <c r="N77" s="56">
        <v>0</v>
      </c>
      <c r="O77" s="55" t="s">
        <v>16</v>
      </c>
      <c r="P77" s="150" t="s">
        <v>124</v>
      </c>
      <c r="Q77" s="62">
        <v>1</v>
      </c>
      <c r="R77" s="83">
        <v>0</v>
      </c>
      <c r="S77" s="45" t="s">
        <v>513</v>
      </c>
      <c r="T77" s="33" t="b">
        <f t="shared" si="9"/>
        <v>0</v>
      </c>
      <c r="V77" s="46">
        <f t="shared" si="8"/>
        <v>74</v>
      </c>
      <c r="W77" s="49"/>
      <c r="X77" s="63"/>
      <c r="Y77" s="62"/>
      <c r="Z77" s="55"/>
      <c r="AA77" s="150"/>
      <c r="AB77" s="62"/>
      <c r="AC77" s="83"/>
      <c r="AD77" s="45"/>
      <c r="AE77" s="33" t="b">
        <f t="shared" si="5"/>
        <v>0</v>
      </c>
      <c r="AG77" s="419"/>
      <c r="AH77" s="407"/>
      <c r="AI77" s="408"/>
      <c r="AJ77" s="409"/>
      <c r="AK77" s="408"/>
      <c r="AL77" s="410"/>
      <c r="AM77" s="409"/>
      <c r="AN77" s="411"/>
      <c r="AO77" s="412"/>
    </row>
    <row r="78" spans="1:41" ht="13.5">
      <c r="A78" s="46">
        <v>76</v>
      </c>
      <c r="B78" s="43" t="str">
        <f>Equipes!J8</f>
        <v>POYER</v>
      </c>
      <c r="C78" s="58" t="str">
        <f>Equipes!K8</f>
        <v>ELORA</v>
      </c>
      <c r="D78" s="59">
        <f>Equipes!L8</f>
        <v>0</v>
      </c>
      <c r="E78" s="55" t="str">
        <f>Equipes!$K$2</f>
        <v>Jongleurs  LA GUERCHE</v>
      </c>
      <c r="F78" s="146" t="str">
        <f>Equipes!$K$3</f>
        <v>PROMO-HONNEUR</v>
      </c>
      <c r="G78" s="56">
        <f>Equipes!$O$3</f>
        <v>2</v>
      </c>
      <c r="H78" s="44">
        <f>Equipes!Q8</f>
        <v>56.85000000000001</v>
      </c>
      <c r="I78" s="42" t="str">
        <f t="shared" si="10"/>
        <v>Bleu</v>
      </c>
      <c r="K78" s="46">
        <f t="shared" si="11"/>
        <v>75</v>
      </c>
      <c r="L78" s="49" t="s">
        <v>144</v>
      </c>
      <c r="M78" s="63" t="s">
        <v>145</v>
      </c>
      <c r="N78" s="62">
        <v>0</v>
      </c>
      <c r="O78" s="55" t="s">
        <v>16</v>
      </c>
      <c r="P78" s="150" t="s">
        <v>124</v>
      </c>
      <c r="Q78" s="62">
        <v>2</v>
      </c>
      <c r="R78" s="83">
        <v>0</v>
      </c>
      <c r="S78" s="45" t="s">
        <v>513</v>
      </c>
      <c r="T78" s="33" t="b">
        <f t="shared" si="2"/>
        <v>0</v>
      </c>
      <c r="V78" s="46">
        <f t="shared" si="8"/>
        <v>75</v>
      </c>
      <c r="W78" s="43"/>
      <c r="X78" s="57"/>
      <c r="Y78" s="54"/>
      <c r="Z78" s="55"/>
      <c r="AA78" s="150"/>
      <c r="AB78" s="62"/>
      <c r="AC78" s="84"/>
      <c r="AD78" s="45"/>
      <c r="AE78" s="33" t="b">
        <f t="shared" si="5"/>
        <v>0</v>
      </c>
      <c r="AG78" s="419"/>
      <c r="AH78" s="407"/>
      <c r="AI78" s="408"/>
      <c r="AJ78" s="409"/>
      <c r="AK78" s="408"/>
      <c r="AL78" s="410"/>
      <c r="AM78" s="409"/>
      <c r="AN78" s="411"/>
      <c r="AO78" s="412"/>
    </row>
    <row r="79" spans="1:41" ht="14.25" thickBot="1">
      <c r="A79" s="46">
        <v>77</v>
      </c>
      <c r="B79" s="43" t="str">
        <f>Equipes!J9</f>
        <v>RAGUENES</v>
      </c>
      <c r="C79" s="58" t="str">
        <f>Equipes!K9</f>
        <v>ALIZEE</v>
      </c>
      <c r="D79" s="59">
        <f>Equipes!L9</f>
        <v>0</v>
      </c>
      <c r="E79" s="55" t="str">
        <f>Equipes!$K$2</f>
        <v>Jongleurs  LA GUERCHE</v>
      </c>
      <c r="F79" s="146" t="str">
        <f>Equipes!$K$3</f>
        <v>PROMO-HONNEUR</v>
      </c>
      <c r="G79" s="56">
        <f>Equipes!$O$3</f>
        <v>2</v>
      </c>
      <c r="H79" s="44">
        <f>Equipes!Q9</f>
        <v>56.95</v>
      </c>
      <c r="I79" s="42" t="str">
        <f t="shared" si="10"/>
        <v>Bleu</v>
      </c>
      <c r="K79" s="46">
        <f t="shared" si="11"/>
        <v>76</v>
      </c>
      <c r="L79" s="43">
        <v>0</v>
      </c>
      <c r="M79" s="57">
        <v>0</v>
      </c>
      <c r="N79" s="54">
        <v>0</v>
      </c>
      <c r="O79" s="55" t="s">
        <v>16</v>
      </c>
      <c r="P79" s="150" t="s">
        <v>124</v>
      </c>
      <c r="Q79" s="62">
        <v>2</v>
      </c>
      <c r="R79" s="84">
        <v>0</v>
      </c>
      <c r="S79" s="45" t="s">
        <v>513</v>
      </c>
      <c r="T79" s="33" t="b">
        <f aca="true" t="shared" si="12" ref="T79:T86">IF(P79="EXCELLENCE",1,IF(P79="PROMO-EXCEL.",2,IF(P79="HONNEUR",3,IF(P79="DEPARTEMENTALE",4,IF(P79="DEBUTANTES",5)))))</f>
        <v>0</v>
      </c>
      <c r="V79" s="46">
        <f t="shared" si="8"/>
        <v>76</v>
      </c>
      <c r="W79" s="43"/>
      <c r="X79" s="57"/>
      <c r="Y79" s="170"/>
      <c r="Z79" s="172"/>
      <c r="AA79" s="169"/>
      <c r="AB79" s="170"/>
      <c r="AC79" s="173"/>
      <c r="AD79" s="45"/>
      <c r="AE79" s="33" t="b">
        <f t="shared" si="5"/>
        <v>0</v>
      </c>
      <c r="AG79" s="430"/>
      <c r="AH79" s="431"/>
      <c r="AI79" s="432"/>
      <c r="AJ79" s="433"/>
      <c r="AK79" s="432"/>
      <c r="AL79" s="434"/>
      <c r="AM79" s="433"/>
      <c r="AN79" s="435"/>
      <c r="AO79" s="418"/>
    </row>
    <row r="80" spans="1:40" ht="14.25" thickTop="1">
      <c r="A80" s="46">
        <v>78</v>
      </c>
      <c r="B80" s="43">
        <f>Equipes!J10</f>
        <v>0</v>
      </c>
      <c r="C80" s="58">
        <f>Equipes!K10</f>
        <v>0</v>
      </c>
      <c r="D80" s="59">
        <f>Equipes!L10</f>
        <v>0</v>
      </c>
      <c r="E80" s="55" t="str">
        <f>Equipes!$K$2</f>
        <v>Jongleurs  LA GUERCHE</v>
      </c>
      <c r="F80" s="146" t="str">
        <f>Equipes!$K$3</f>
        <v>PROMO-HONNEUR</v>
      </c>
      <c r="G80" s="56">
        <f>Equipes!$O$3</f>
        <v>2</v>
      </c>
      <c r="H80" s="44">
        <f>Equipes!Q10</f>
        <v>0</v>
      </c>
      <c r="I80" s="42" t="str">
        <f t="shared" si="10"/>
        <v>Blanc</v>
      </c>
      <c r="K80" s="46">
        <f t="shared" si="11"/>
        <v>77</v>
      </c>
      <c r="L80" s="43" t="s">
        <v>165</v>
      </c>
      <c r="M80" s="57" t="s">
        <v>166</v>
      </c>
      <c r="N80" s="54">
        <v>0</v>
      </c>
      <c r="O80" s="55" t="s">
        <v>16</v>
      </c>
      <c r="P80" s="150" t="s">
        <v>124</v>
      </c>
      <c r="Q80" s="62">
        <v>4</v>
      </c>
      <c r="R80" s="84">
        <v>0</v>
      </c>
      <c r="S80" s="45" t="s">
        <v>513</v>
      </c>
      <c r="T80" s="33" t="b">
        <f t="shared" si="12"/>
        <v>0</v>
      </c>
      <c r="V80" s="46">
        <f t="shared" si="8"/>
        <v>77</v>
      </c>
      <c r="W80" s="49"/>
      <c r="X80" s="63"/>
      <c r="Y80" s="62"/>
      <c r="Z80" s="55"/>
      <c r="AA80" s="150"/>
      <c r="AB80" s="62"/>
      <c r="AC80" s="83"/>
      <c r="AD80" s="45"/>
      <c r="AE80" s="33" t="b">
        <f t="shared" si="5"/>
        <v>0</v>
      </c>
      <c r="AG80"/>
      <c r="AH80" s="421"/>
      <c r="AI80" s="423"/>
      <c r="AJ80" s="425"/>
      <c r="AK80" s="423"/>
      <c r="AL80" s="427"/>
      <c r="AM80" s="425"/>
      <c r="AN80" s="428"/>
    </row>
    <row r="81" spans="1:40" ht="13.5">
      <c r="A81" s="46">
        <v>79</v>
      </c>
      <c r="B81" s="43" t="str">
        <f>Equipes!J18</f>
        <v>Perrin </v>
      </c>
      <c r="C81" s="58" t="str">
        <f>Equipes!K18</f>
        <v>Camille</v>
      </c>
      <c r="D81" s="59">
        <f>Equipes!L18</f>
        <v>0</v>
      </c>
      <c r="E81" s="55" t="str">
        <f>Equipes!$K$15</f>
        <v>Envolée Gymnique ACIGNE</v>
      </c>
      <c r="F81" s="146" t="str">
        <f>Equipes!$K$16</f>
        <v>PROMO-HONNEUR</v>
      </c>
      <c r="G81" s="56">
        <f>Equipes!$O$16</f>
        <v>1</v>
      </c>
      <c r="H81" s="44">
        <f>Equipes!Q18</f>
        <v>55.650000000000006</v>
      </c>
      <c r="I81" s="42" t="str">
        <f t="shared" si="10"/>
        <v>Bleu</v>
      </c>
      <c r="K81" s="46">
        <f t="shared" si="11"/>
        <v>78</v>
      </c>
      <c r="L81" s="103">
        <v>0</v>
      </c>
      <c r="M81" s="57">
        <v>0</v>
      </c>
      <c r="N81" s="105">
        <v>0</v>
      </c>
      <c r="O81" s="125" t="s">
        <v>16</v>
      </c>
      <c r="P81" s="151" t="s">
        <v>124</v>
      </c>
      <c r="Q81" s="145">
        <v>4</v>
      </c>
      <c r="R81" s="104">
        <v>0</v>
      </c>
      <c r="S81" s="144" t="s">
        <v>513</v>
      </c>
      <c r="T81" s="33" t="b">
        <f t="shared" si="12"/>
        <v>0</v>
      </c>
      <c r="V81" s="46">
        <f t="shared" si="8"/>
        <v>78</v>
      </c>
      <c r="W81" s="49"/>
      <c r="X81" s="63"/>
      <c r="Y81" s="380"/>
      <c r="Z81" s="55"/>
      <c r="AA81" s="150"/>
      <c r="AB81" s="62"/>
      <c r="AC81" s="143"/>
      <c r="AD81" s="45"/>
      <c r="AE81" s="33" t="b">
        <f t="shared" si="5"/>
        <v>0</v>
      </c>
      <c r="AG81"/>
      <c r="AH81" s="421"/>
      <c r="AI81" s="423"/>
      <c r="AJ81" s="425"/>
      <c r="AK81" s="423"/>
      <c r="AL81" s="427"/>
      <c r="AM81" s="425"/>
      <c r="AN81" s="428"/>
    </row>
    <row r="82" spans="1:40" ht="13.5">
      <c r="A82" s="46">
        <v>80</v>
      </c>
      <c r="B82" s="43" t="str">
        <f>Equipes!J19</f>
        <v>Kerhoas</v>
      </c>
      <c r="C82" s="58" t="str">
        <f>Equipes!K19</f>
        <v>Coleen</v>
      </c>
      <c r="D82" s="59">
        <f>Equipes!L19</f>
        <v>0</v>
      </c>
      <c r="E82" s="55" t="str">
        <f>Equipes!$K$15</f>
        <v>Envolée Gymnique ACIGNE</v>
      </c>
      <c r="F82" s="146" t="str">
        <f>Equipes!$K$16</f>
        <v>PROMO-HONNEUR</v>
      </c>
      <c r="G82" s="56">
        <f>Equipes!$O$16</f>
        <v>1</v>
      </c>
      <c r="H82" s="44">
        <f>Equipes!Q19</f>
        <v>56.699999999999996</v>
      </c>
      <c r="I82" s="42" t="str">
        <f t="shared" si="10"/>
        <v>Bleu</v>
      </c>
      <c r="K82" s="46">
        <f t="shared" si="11"/>
        <v>79</v>
      </c>
      <c r="L82" s="51">
        <v>0</v>
      </c>
      <c r="M82" s="61">
        <v>0</v>
      </c>
      <c r="N82" s="56">
        <v>0</v>
      </c>
      <c r="O82" s="55" t="s">
        <v>13</v>
      </c>
      <c r="P82" s="150" t="s">
        <v>124</v>
      </c>
      <c r="Q82" s="62">
        <v>3</v>
      </c>
      <c r="R82" s="83">
        <v>0</v>
      </c>
      <c r="S82" s="45" t="s">
        <v>513</v>
      </c>
      <c r="T82" s="33" t="b">
        <f t="shared" si="12"/>
        <v>0</v>
      </c>
      <c r="V82" s="46">
        <f t="shared" si="8"/>
        <v>79</v>
      </c>
      <c r="W82" s="43"/>
      <c r="X82" s="57"/>
      <c r="Y82" s="54"/>
      <c r="Z82" s="55"/>
      <c r="AA82" s="150"/>
      <c r="AB82" s="62"/>
      <c r="AC82" s="84"/>
      <c r="AD82" s="45"/>
      <c r="AE82" s="33" t="b">
        <f t="shared" si="5"/>
        <v>0</v>
      </c>
      <c r="AG82"/>
      <c r="AH82" s="421"/>
      <c r="AI82" s="423"/>
      <c r="AJ82" s="425"/>
      <c r="AK82" s="423"/>
      <c r="AL82" s="427"/>
      <c r="AM82" s="425"/>
      <c r="AN82" s="428"/>
    </row>
    <row r="83" spans="1:40" ht="13.5">
      <c r="A83" s="46">
        <v>81</v>
      </c>
      <c r="B83" s="43" t="str">
        <f>Equipes!J20</f>
        <v>Heligon</v>
      </c>
      <c r="C83" s="58" t="str">
        <f>Equipes!K20</f>
        <v>Camille</v>
      </c>
      <c r="D83" s="59">
        <f>Equipes!L20</f>
        <v>0</v>
      </c>
      <c r="E83" s="55" t="str">
        <f>Equipes!$K$15</f>
        <v>Envolée Gymnique ACIGNE</v>
      </c>
      <c r="F83" s="146" t="str">
        <f>Equipes!$K$16</f>
        <v>PROMO-HONNEUR</v>
      </c>
      <c r="G83" s="56">
        <f>Equipes!$O$16</f>
        <v>1</v>
      </c>
      <c r="H83" s="44">
        <f>Equipes!Q20</f>
        <v>56.95</v>
      </c>
      <c r="I83" s="42" t="str">
        <f t="shared" si="10"/>
        <v>Bleu</v>
      </c>
      <c r="K83" s="46">
        <f t="shared" si="11"/>
        <v>80</v>
      </c>
      <c r="L83" s="43">
        <v>0</v>
      </c>
      <c r="M83" s="57">
        <v>0</v>
      </c>
      <c r="N83" s="54">
        <v>0</v>
      </c>
      <c r="O83" s="55" t="s">
        <v>116</v>
      </c>
      <c r="P83" s="150" t="s">
        <v>124</v>
      </c>
      <c r="Q83" s="62">
        <v>3</v>
      </c>
      <c r="R83" s="84">
        <v>0</v>
      </c>
      <c r="S83" s="48" t="s">
        <v>513</v>
      </c>
      <c r="T83" s="33" t="b">
        <f t="shared" si="12"/>
        <v>0</v>
      </c>
      <c r="V83" s="46">
        <f t="shared" si="8"/>
        <v>80</v>
      </c>
      <c r="W83" s="43"/>
      <c r="X83" s="57"/>
      <c r="Y83" s="54"/>
      <c r="Z83" s="55"/>
      <c r="AA83" s="150"/>
      <c r="AB83" s="62"/>
      <c r="AC83" s="84"/>
      <c r="AD83" s="45"/>
      <c r="AE83" s="33" t="b">
        <f t="shared" si="5"/>
        <v>0</v>
      </c>
      <c r="AG83"/>
      <c r="AH83" s="421"/>
      <c r="AI83" s="423"/>
      <c r="AJ83" s="425"/>
      <c r="AK83" s="423"/>
      <c r="AL83" s="427"/>
      <c r="AM83" s="425"/>
      <c r="AN83" s="428"/>
    </row>
    <row r="84" spans="1:40" ht="13.5">
      <c r="A84" s="46">
        <v>82</v>
      </c>
      <c r="B84" s="43" t="str">
        <f>Equipes!J21</f>
        <v>JACQUELINE</v>
      </c>
      <c r="C84" s="58" t="str">
        <f>Equipes!K21</f>
        <v>Julie</v>
      </c>
      <c r="D84" s="59">
        <f>Equipes!L21</f>
        <v>0</v>
      </c>
      <c r="E84" s="55" t="str">
        <f>Equipes!$K$15</f>
        <v>Envolée Gymnique ACIGNE</v>
      </c>
      <c r="F84" s="146" t="str">
        <f>Equipes!$K$16</f>
        <v>PROMO-HONNEUR</v>
      </c>
      <c r="G84" s="56">
        <f>Equipes!$O$16</f>
        <v>1</v>
      </c>
      <c r="H84" s="44">
        <f>Equipes!Q21</f>
        <v>56.55</v>
      </c>
      <c r="I84" s="42" t="str">
        <f t="shared" si="10"/>
        <v>Bleu</v>
      </c>
      <c r="K84" s="46">
        <f t="shared" si="11"/>
        <v>81</v>
      </c>
      <c r="L84" s="43">
        <v>0</v>
      </c>
      <c r="M84" s="57">
        <v>0</v>
      </c>
      <c r="N84" s="54">
        <v>0</v>
      </c>
      <c r="O84" s="55" t="s">
        <v>116</v>
      </c>
      <c r="P84" s="150" t="s">
        <v>124</v>
      </c>
      <c r="Q84" s="62">
        <v>3</v>
      </c>
      <c r="R84" s="84">
        <v>0</v>
      </c>
      <c r="S84" s="45" t="s">
        <v>513</v>
      </c>
      <c r="T84" s="33" t="b">
        <f t="shared" si="12"/>
        <v>0</v>
      </c>
      <c r="V84" s="46">
        <f t="shared" si="8"/>
        <v>81</v>
      </c>
      <c r="W84" s="49"/>
      <c r="X84" s="63"/>
      <c r="Y84" s="380"/>
      <c r="Z84" s="55"/>
      <c r="AA84" s="150"/>
      <c r="AB84" s="62"/>
      <c r="AC84" s="143"/>
      <c r="AD84" s="45"/>
      <c r="AE84" s="33" t="b">
        <f t="shared" si="5"/>
        <v>0</v>
      </c>
      <c r="AG84"/>
      <c r="AH84" s="421"/>
      <c r="AI84" s="423"/>
      <c r="AJ84" s="425"/>
      <c r="AK84" s="423"/>
      <c r="AL84" s="427"/>
      <c r="AM84" s="425"/>
      <c r="AN84" s="428"/>
    </row>
    <row r="85" spans="1:40" ht="13.5">
      <c r="A85" s="46">
        <v>83</v>
      </c>
      <c r="B85" s="43" t="str">
        <f>Equipes!J22</f>
        <v>Coquillet</v>
      </c>
      <c r="C85" s="58" t="str">
        <f>Equipes!K22</f>
        <v>Océane</v>
      </c>
      <c r="D85" s="59">
        <f>Equipes!L22</f>
        <v>0</v>
      </c>
      <c r="E85" s="55" t="str">
        <f>Equipes!$K$15</f>
        <v>Envolée Gymnique ACIGNE</v>
      </c>
      <c r="F85" s="146" t="str">
        <f>Equipes!$K$16</f>
        <v>PROMO-HONNEUR</v>
      </c>
      <c r="G85" s="56">
        <f>Equipes!$O$16</f>
        <v>1</v>
      </c>
      <c r="H85" s="44">
        <f>Equipes!Q22</f>
        <v>53.3</v>
      </c>
      <c r="I85" s="42" t="str">
        <f t="shared" si="10"/>
        <v>Vert</v>
      </c>
      <c r="K85" s="46">
        <f t="shared" si="11"/>
        <v>82</v>
      </c>
      <c r="L85" s="49">
        <v>0</v>
      </c>
      <c r="M85" s="63">
        <v>0</v>
      </c>
      <c r="N85" s="62">
        <v>0</v>
      </c>
      <c r="O85" s="55" t="s">
        <v>116</v>
      </c>
      <c r="P85" s="150" t="s">
        <v>124</v>
      </c>
      <c r="Q85" s="62">
        <v>3</v>
      </c>
      <c r="R85" s="83">
        <v>0</v>
      </c>
      <c r="S85" s="45" t="s">
        <v>513</v>
      </c>
      <c r="T85" s="33" t="b">
        <f t="shared" si="12"/>
        <v>0</v>
      </c>
      <c r="V85" s="46">
        <f t="shared" si="8"/>
        <v>82</v>
      </c>
      <c r="W85" s="49"/>
      <c r="X85" s="63"/>
      <c r="Y85" s="62"/>
      <c r="Z85" s="55"/>
      <c r="AA85" s="150"/>
      <c r="AB85" s="62"/>
      <c r="AC85" s="83"/>
      <c r="AD85" s="45"/>
      <c r="AE85" s="33" t="b">
        <f t="shared" si="5"/>
        <v>0</v>
      </c>
      <c r="AG85"/>
      <c r="AH85" s="421"/>
      <c r="AI85" s="423"/>
      <c r="AJ85" s="425"/>
      <c r="AK85" s="423"/>
      <c r="AL85" s="427"/>
      <c r="AM85" s="425"/>
      <c r="AN85" s="428"/>
    </row>
    <row r="86" spans="1:40" ht="13.5">
      <c r="A86" s="46">
        <v>84</v>
      </c>
      <c r="B86" s="43" t="str">
        <f>Equipes!J23</f>
        <v>Le Devic</v>
      </c>
      <c r="C86" s="58" t="str">
        <f>Equipes!K23</f>
        <v>Anaëlle</v>
      </c>
      <c r="D86" s="59">
        <f>Equipes!L23</f>
        <v>0</v>
      </c>
      <c r="E86" s="55" t="str">
        <f>Equipes!$K$15</f>
        <v>Envolée Gymnique ACIGNE</v>
      </c>
      <c r="F86" s="146" t="str">
        <f>Equipes!$K$16</f>
        <v>PROMO-HONNEUR</v>
      </c>
      <c r="G86" s="56">
        <f>Equipes!$O$16</f>
        <v>1</v>
      </c>
      <c r="H86" s="44">
        <f>Equipes!Q23</f>
        <v>58.099999999999994</v>
      </c>
      <c r="I86" s="42" t="str">
        <f t="shared" si="10"/>
        <v>Bleu</v>
      </c>
      <c r="K86" s="46">
        <f t="shared" si="11"/>
        <v>83</v>
      </c>
      <c r="L86" s="49">
        <v>0</v>
      </c>
      <c r="M86" s="63">
        <v>0</v>
      </c>
      <c r="N86" s="380">
        <v>0</v>
      </c>
      <c r="O86" s="55" t="s">
        <v>116</v>
      </c>
      <c r="P86" s="150" t="s">
        <v>124</v>
      </c>
      <c r="Q86" s="62">
        <v>3</v>
      </c>
      <c r="R86" s="143">
        <v>0</v>
      </c>
      <c r="S86" s="45" t="s">
        <v>513</v>
      </c>
      <c r="T86" s="33" t="b">
        <f t="shared" si="12"/>
        <v>0</v>
      </c>
      <c r="V86" s="46">
        <f t="shared" si="8"/>
        <v>83</v>
      </c>
      <c r="W86" s="43"/>
      <c r="X86" s="57"/>
      <c r="Y86" s="54"/>
      <c r="Z86" s="55"/>
      <c r="AA86" s="150"/>
      <c r="AB86" s="62"/>
      <c r="AC86" s="84"/>
      <c r="AD86" s="45"/>
      <c r="AE86" s="33" t="b">
        <f t="shared" si="5"/>
        <v>0</v>
      </c>
      <c r="AG86"/>
      <c r="AH86" s="421">
        <v>0</v>
      </c>
      <c r="AI86" s="423">
        <v>0</v>
      </c>
      <c r="AJ86" s="425">
        <v>0</v>
      </c>
      <c r="AK86" s="423">
        <v>0</v>
      </c>
      <c r="AL86" s="427">
        <v>0</v>
      </c>
      <c r="AM86" s="425">
        <v>0</v>
      </c>
      <c r="AN86" s="428">
        <v>0</v>
      </c>
    </row>
    <row r="87" spans="1:39" ht="12.75">
      <c r="A87" s="46">
        <v>85</v>
      </c>
      <c r="B87" s="43" t="str">
        <f>Equipes!J31</f>
        <v>Faucheux</v>
      </c>
      <c r="C87" s="58" t="str">
        <f>Equipes!K31</f>
        <v>Inaya</v>
      </c>
      <c r="D87" s="59">
        <f>Equipes!L31</f>
        <v>0</v>
      </c>
      <c r="E87" s="55" t="str">
        <f>Equipes!$K$28</f>
        <v>Envolée Gymnique ACIGNE</v>
      </c>
      <c r="F87" s="146" t="str">
        <f>Equipes!$K$29</f>
        <v>PROMO-HONNEUR</v>
      </c>
      <c r="G87" s="56">
        <f>Equipes!$O$29</f>
        <v>2</v>
      </c>
      <c r="H87" s="44">
        <f>Equipes!Q31</f>
        <v>51.75</v>
      </c>
      <c r="I87" s="42" t="str">
        <f t="shared" si="10"/>
        <v>Vert</v>
      </c>
      <c r="K87" s="46">
        <f t="shared" si="11"/>
        <v>84</v>
      </c>
      <c r="L87" s="49">
        <v>0</v>
      </c>
      <c r="M87" s="63">
        <v>0</v>
      </c>
      <c r="N87" s="62">
        <v>0</v>
      </c>
      <c r="O87" s="55" t="s">
        <v>15</v>
      </c>
      <c r="P87" s="150" t="s">
        <v>124</v>
      </c>
      <c r="Q87" s="62">
        <v>1</v>
      </c>
      <c r="R87" s="83">
        <v>0</v>
      </c>
      <c r="S87" s="45" t="s">
        <v>513</v>
      </c>
      <c r="T87" s="33" t="b">
        <f t="shared" si="9"/>
        <v>0</v>
      </c>
      <c r="V87" s="46">
        <f t="shared" si="8"/>
        <v>84</v>
      </c>
      <c r="W87" s="43"/>
      <c r="X87" s="57"/>
      <c r="Y87" s="54"/>
      <c r="Z87" s="55"/>
      <c r="AA87" s="150"/>
      <c r="AB87" s="62"/>
      <c r="AC87" s="84"/>
      <c r="AD87" s="45"/>
      <c r="AE87" s="33" t="b">
        <f t="shared" si="5"/>
        <v>0</v>
      </c>
      <c r="AG87"/>
      <c r="AH87">
        <v>0</v>
      </c>
      <c r="AI87">
        <v>0</v>
      </c>
      <c r="AJ87">
        <v>0</v>
      </c>
      <c r="AK87"/>
      <c r="AL87"/>
      <c r="AM87"/>
    </row>
    <row r="88" spans="1:40" ht="12.75">
      <c r="A88" s="46">
        <v>86</v>
      </c>
      <c r="B88" s="43">
        <f>Equipes!J32</f>
        <v>0</v>
      </c>
      <c r="C88" s="58">
        <f>Equipes!K32</f>
        <v>0</v>
      </c>
      <c r="D88" s="59">
        <f>Equipes!L32</f>
        <v>0</v>
      </c>
      <c r="E88" s="55" t="str">
        <f>Equipes!$K$28</f>
        <v>Envolée Gymnique ACIGNE</v>
      </c>
      <c r="F88" s="146" t="str">
        <f>Equipes!$K$29</f>
        <v>PROMO-HONNEUR</v>
      </c>
      <c r="G88" s="56">
        <f>Equipes!$O$29</f>
        <v>2</v>
      </c>
      <c r="H88" s="44">
        <f>Equipes!Q32</f>
        <v>0</v>
      </c>
      <c r="I88" s="42" t="str">
        <f t="shared" si="10"/>
        <v>Blanc</v>
      </c>
      <c r="K88" s="46">
        <f t="shared" si="11"/>
        <v>85</v>
      </c>
      <c r="L88" s="49">
        <v>0</v>
      </c>
      <c r="M88" s="63">
        <v>0</v>
      </c>
      <c r="N88" s="62">
        <v>0</v>
      </c>
      <c r="O88" s="55" t="s">
        <v>18</v>
      </c>
      <c r="P88" s="150" t="s">
        <v>124</v>
      </c>
      <c r="Q88" s="62">
        <v>2</v>
      </c>
      <c r="R88" s="83">
        <v>0</v>
      </c>
      <c r="S88" s="45" t="s">
        <v>513</v>
      </c>
      <c r="T88" s="33" t="b">
        <f>IF(P88="EXCELLENCE",1,IF(P88="PROMO-EXCEL.",2,IF(P88="HONNEUR",3,IF(P88="DEPARTEMENTALE",4,IF(P88="DEBUTANTES",5)))))</f>
        <v>0</v>
      </c>
      <c r="V88" s="46">
        <f t="shared" si="8"/>
        <v>85</v>
      </c>
      <c r="W88" s="49"/>
      <c r="X88" s="63"/>
      <c r="Y88" s="62"/>
      <c r="Z88" s="55"/>
      <c r="AA88" s="150"/>
      <c r="AB88" s="62"/>
      <c r="AC88" s="83"/>
      <c r="AD88" s="45"/>
      <c r="AE88" s="33" t="b">
        <f t="shared" si="5"/>
        <v>0</v>
      </c>
      <c r="AG88"/>
      <c r="AH88">
        <v>0</v>
      </c>
      <c r="AI88">
        <v>0</v>
      </c>
      <c r="AJ88">
        <v>0</v>
      </c>
      <c r="AK88">
        <v>0</v>
      </c>
      <c r="AL88">
        <v>0</v>
      </c>
      <c r="AM88">
        <v>0</v>
      </c>
      <c r="AN88" s="31">
        <v>0</v>
      </c>
    </row>
    <row r="89" spans="1:39" ht="12.75">
      <c r="A89" s="46">
        <v>87</v>
      </c>
      <c r="B89" s="43">
        <f>Equipes!J33</f>
        <v>0</v>
      </c>
      <c r="C89" s="58">
        <f>Equipes!K33</f>
        <v>0</v>
      </c>
      <c r="D89" s="59">
        <f>Equipes!L33</f>
        <v>0</v>
      </c>
      <c r="E89" s="55" t="str">
        <f>Equipes!$K$28</f>
        <v>Envolée Gymnique ACIGNE</v>
      </c>
      <c r="F89" s="146" t="str">
        <f>Equipes!$K$29</f>
        <v>PROMO-HONNEUR</v>
      </c>
      <c r="G89" s="56">
        <f>Equipes!$O$29</f>
        <v>2</v>
      </c>
      <c r="H89" s="44">
        <f>Equipes!Q33</f>
        <v>0</v>
      </c>
      <c r="I89" s="42" t="str">
        <f t="shared" si="10"/>
        <v>Blanc</v>
      </c>
      <c r="K89" s="46">
        <f t="shared" si="11"/>
        <v>86</v>
      </c>
      <c r="L89" s="43">
        <v>0</v>
      </c>
      <c r="M89" s="57">
        <v>0</v>
      </c>
      <c r="N89" s="54">
        <v>0</v>
      </c>
      <c r="O89" s="55" t="s">
        <v>115</v>
      </c>
      <c r="P89" s="150" t="s">
        <v>124</v>
      </c>
      <c r="Q89" s="62">
        <v>2</v>
      </c>
      <c r="R89" s="84">
        <v>0</v>
      </c>
      <c r="S89" s="48" t="s">
        <v>513</v>
      </c>
      <c r="T89" s="33" t="b">
        <f>IF(P89="EXCELLENCE",1,IF(P89="PROMO-EXCEL.",2,IF(P89="HONNEUR",3,IF(P89="DEPARTEMENTALE",4,IF(P89="DEBUTANTES",5)))))</f>
        <v>0</v>
      </c>
      <c r="V89" s="46">
        <f t="shared" si="8"/>
        <v>86</v>
      </c>
      <c r="W89" s="49"/>
      <c r="X89" s="63"/>
      <c r="Y89" s="62"/>
      <c r="Z89" s="55"/>
      <c r="AA89" s="150"/>
      <c r="AB89" s="62"/>
      <c r="AC89" s="83"/>
      <c r="AD89" s="45"/>
      <c r="AE89" s="33" t="b">
        <f t="shared" si="5"/>
        <v>0</v>
      </c>
      <c r="AG89"/>
      <c r="AH89"/>
      <c r="AI89"/>
      <c r="AJ89"/>
      <c r="AK89"/>
      <c r="AL89"/>
      <c r="AM89"/>
    </row>
    <row r="90" spans="1:39" ht="12.75">
      <c r="A90" s="46">
        <v>88</v>
      </c>
      <c r="B90" s="43">
        <f>Equipes!J34</f>
        <v>0</v>
      </c>
      <c r="C90" s="58">
        <f>Equipes!K34</f>
        <v>0</v>
      </c>
      <c r="D90" s="59">
        <f>Equipes!L34</f>
        <v>0</v>
      </c>
      <c r="E90" s="55" t="str">
        <f>Equipes!$K$28</f>
        <v>Envolée Gymnique ACIGNE</v>
      </c>
      <c r="F90" s="146" t="str">
        <f>Equipes!$K$29</f>
        <v>PROMO-HONNEUR</v>
      </c>
      <c r="G90" s="56">
        <f>Equipes!$O$29</f>
        <v>2</v>
      </c>
      <c r="H90" s="44">
        <f>Equipes!Q34</f>
        <v>0</v>
      </c>
      <c r="I90" s="42" t="str">
        <f t="shared" si="10"/>
        <v>Blanc</v>
      </c>
      <c r="K90" s="46">
        <f t="shared" si="11"/>
        <v>87</v>
      </c>
      <c r="L90" s="43">
        <v>0</v>
      </c>
      <c r="M90" s="57">
        <v>0</v>
      </c>
      <c r="N90" s="54">
        <v>0</v>
      </c>
      <c r="O90" s="55" t="s">
        <v>115</v>
      </c>
      <c r="P90" s="150" t="s">
        <v>124</v>
      </c>
      <c r="Q90" s="62">
        <v>2</v>
      </c>
      <c r="R90" s="84">
        <v>0</v>
      </c>
      <c r="S90" s="45" t="s">
        <v>513</v>
      </c>
      <c r="V90" s="46">
        <f t="shared" si="8"/>
        <v>87</v>
      </c>
      <c r="W90" s="49"/>
      <c r="X90" s="63"/>
      <c r="Y90" s="62"/>
      <c r="Z90" s="55"/>
      <c r="AA90" s="150"/>
      <c r="AB90" s="62"/>
      <c r="AC90" s="83"/>
      <c r="AD90" s="48"/>
      <c r="AE90" s="33" t="b">
        <f t="shared" si="5"/>
        <v>0</v>
      </c>
      <c r="AG90"/>
      <c r="AH90"/>
      <c r="AI90"/>
      <c r="AJ90"/>
      <c r="AK90"/>
      <c r="AL90"/>
      <c r="AM90"/>
    </row>
    <row r="91" spans="1:39" ht="12.75">
      <c r="A91" s="46">
        <v>89</v>
      </c>
      <c r="B91" s="43">
        <f>Equipes!J35</f>
        <v>0</v>
      </c>
      <c r="C91" s="58">
        <f>Equipes!K35</f>
        <v>0</v>
      </c>
      <c r="D91" s="59">
        <f>Equipes!L35</f>
        <v>0</v>
      </c>
      <c r="E91" s="55" t="str">
        <f>Equipes!$K$28</f>
        <v>Envolée Gymnique ACIGNE</v>
      </c>
      <c r="F91" s="146" t="str">
        <f>Equipes!$K$29</f>
        <v>PROMO-HONNEUR</v>
      </c>
      <c r="G91" s="56">
        <f>Equipes!$O$29</f>
        <v>2</v>
      </c>
      <c r="H91" s="44">
        <f>Equipes!Q35</f>
        <v>0</v>
      </c>
      <c r="I91" s="42" t="str">
        <f t="shared" si="10"/>
        <v>Blanc</v>
      </c>
      <c r="K91" s="46">
        <f t="shared" si="11"/>
        <v>88</v>
      </c>
      <c r="L91" s="43">
        <v>0</v>
      </c>
      <c r="M91" s="57">
        <v>0</v>
      </c>
      <c r="N91" s="54">
        <v>0</v>
      </c>
      <c r="O91" s="55" t="s">
        <v>115</v>
      </c>
      <c r="P91" s="150" t="s">
        <v>124</v>
      </c>
      <c r="Q91" s="62">
        <v>2</v>
      </c>
      <c r="R91" s="84">
        <v>0</v>
      </c>
      <c r="S91" s="48" t="s">
        <v>513</v>
      </c>
      <c r="T91" s="33" t="b">
        <f aca="true" t="shared" si="13" ref="T91:T100">IF(P91="EXCELLENCE",1,IF(P91="PROMO-EXCEL.",2,IF(P91="HONNEUR",3,IF(P91="DEPARTEMENTALE",4,IF(P91="DEBUTANTES",5)))))</f>
        <v>0</v>
      </c>
      <c r="V91" s="46">
        <f t="shared" si="8"/>
        <v>88</v>
      </c>
      <c r="W91" s="43"/>
      <c r="X91" s="57"/>
      <c r="Y91" s="54"/>
      <c r="Z91" s="55"/>
      <c r="AA91" s="150"/>
      <c r="AB91" s="62"/>
      <c r="AC91" s="84"/>
      <c r="AD91" s="45"/>
      <c r="AE91" s="33" t="b">
        <f t="shared" si="5"/>
        <v>0</v>
      </c>
      <c r="AG91"/>
      <c r="AH91"/>
      <c r="AI91"/>
      <c r="AJ91"/>
      <c r="AK91"/>
      <c r="AL91"/>
      <c r="AM91"/>
    </row>
    <row r="92" spans="1:39" ht="12.75">
      <c r="A92" s="46">
        <v>90</v>
      </c>
      <c r="B92" s="43">
        <f>Equipes!J36</f>
        <v>0</v>
      </c>
      <c r="C92" s="58">
        <f>Equipes!K36</f>
        <v>0</v>
      </c>
      <c r="D92" s="59">
        <f>Equipes!L36</f>
        <v>0</v>
      </c>
      <c r="E92" s="55" t="str">
        <f>Equipes!$K$28</f>
        <v>Envolée Gymnique ACIGNE</v>
      </c>
      <c r="F92" s="146" t="str">
        <f>Equipes!$K$29</f>
        <v>PROMO-HONNEUR</v>
      </c>
      <c r="G92" s="56">
        <f>Equipes!$O$29</f>
        <v>2</v>
      </c>
      <c r="H92" s="44">
        <f>Equipes!Q36</f>
        <v>0</v>
      </c>
      <c r="I92" s="42" t="str">
        <f t="shared" si="10"/>
        <v>Blanc</v>
      </c>
      <c r="K92" s="46">
        <f t="shared" si="11"/>
        <v>89</v>
      </c>
      <c r="L92" s="43">
        <v>0</v>
      </c>
      <c r="M92" s="57">
        <v>0</v>
      </c>
      <c r="N92" s="54">
        <v>0</v>
      </c>
      <c r="O92" s="55" t="s">
        <v>115</v>
      </c>
      <c r="P92" s="150" t="s">
        <v>124</v>
      </c>
      <c r="Q92" s="62">
        <v>2</v>
      </c>
      <c r="R92" s="84">
        <v>0</v>
      </c>
      <c r="S92" s="45" t="s">
        <v>513</v>
      </c>
      <c r="T92" s="33" t="b">
        <f t="shared" si="13"/>
        <v>0</v>
      </c>
      <c r="V92" s="46">
        <f t="shared" si="8"/>
        <v>89</v>
      </c>
      <c r="W92" s="43"/>
      <c r="X92" s="57"/>
      <c r="Y92" s="54"/>
      <c r="Z92" s="55"/>
      <c r="AA92" s="150"/>
      <c r="AB92" s="62"/>
      <c r="AC92" s="84"/>
      <c r="AD92" s="45"/>
      <c r="AE92" s="33" t="b">
        <f t="shared" si="5"/>
        <v>0</v>
      </c>
      <c r="AG92"/>
      <c r="AH92"/>
      <c r="AI92"/>
      <c r="AJ92"/>
      <c r="AK92"/>
      <c r="AL92"/>
      <c r="AM92"/>
    </row>
    <row r="93" spans="1:39" ht="12.75">
      <c r="A93" s="46">
        <v>91</v>
      </c>
      <c r="B93" s="43" t="str">
        <f>Equipes!J44</f>
        <v>DAUGUET</v>
      </c>
      <c r="C93" s="58" t="str">
        <f>Equipes!K44</f>
        <v>LEANA</v>
      </c>
      <c r="D93" s="59">
        <f>Equipes!L44</f>
        <v>0</v>
      </c>
      <c r="E93" s="55" t="str">
        <f>Equipes!$K$41</f>
        <v>Jongleurs  LA GUERCHE</v>
      </c>
      <c r="F93" s="146" t="str">
        <f>Equipes!$K$42</f>
        <v>DEBUTANTES</v>
      </c>
      <c r="G93" s="56">
        <f>Equipes!$O$42</f>
        <v>1</v>
      </c>
      <c r="H93" s="44">
        <f>Equipes!Q44</f>
        <v>53.25</v>
      </c>
      <c r="I93" s="42" t="str">
        <f t="shared" si="10"/>
        <v>Vert</v>
      </c>
      <c r="K93" s="46">
        <f t="shared" si="11"/>
        <v>90</v>
      </c>
      <c r="L93" s="49">
        <v>0</v>
      </c>
      <c r="M93" s="63">
        <v>0</v>
      </c>
      <c r="N93" s="62">
        <v>0</v>
      </c>
      <c r="O93" s="55" t="s">
        <v>115</v>
      </c>
      <c r="P93" s="150" t="s">
        <v>124</v>
      </c>
      <c r="Q93" s="62">
        <v>2</v>
      </c>
      <c r="R93" s="83">
        <v>0</v>
      </c>
      <c r="S93" s="45" t="s">
        <v>513</v>
      </c>
      <c r="T93" s="33" t="b">
        <f t="shared" si="13"/>
        <v>0</v>
      </c>
      <c r="V93" s="46">
        <f t="shared" si="8"/>
        <v>90</v>
      </c>
      <c r="W93" s="43"/>
      <c r="X93" s="57"/>
      <c r="Y93" s="54"/>
      <c r="Z93" s="55"/>
      <c r="AA93" s="150"/>
      <c r="AB93" s="62"/>
      <c r="AC93" s="84"/>
      <c r="AD93" s="45"/>
      <c r="AE93" s="33" t="b">
        <f t="shared" si="5"/>
        <v>0</v>
      </c>
      <c r="AG93"/>
      <c r="AH93"/>
      <c r="AI93"/>
      <c r="AJ93"/>
      <c r="AK93"/>
      <c r="AL93"/>
      <c r="AM93"/>
    </row>
    <row r="94" spans="1:39" ht="12.75">
      <c r="A94" s="46">
        <v>92</v>
      </c>
      <c r="B94" s="43" t="str">
        <f>Equipes!J45</f>
        <v>MANNINO</v>
      </c>
      <c r="C94" s="58" t="str">
        <f>Equipes!K45</f>
        <v>LUNA</v>
      </c>
      <c r="D94" s="59">
        <f>Equipes!L45</f>
        <v>0</v>
      </c>
      <c r="E94" s="55" t="str">
        <f>Equipes!$K$41</f>
        <v>Jongleurs  LA GUERCHE</v>
      </c>
      <c r="F94" s="146" t="str">
        <f>Equipes!$K$42</f>
        <v>DEBUTANTES</v>
      </c>
      <c r="G94" s="56">
        <f>Equipes!$O$42</f>
        <v>1</v>
      </c>
      <c r="H94" s="44">
        <f>Equipes!Q45</f>
        <v>52.95</v>
      </c>
      <c r="I94" s="42" t="str">
        <f t="shared" si="10"/>
        <v>Vert</v>
      </c>
      <c r="K94" s="46">
        <f t="shared" si="11"/>
        <v>91</v>
      </c>
      <c r="L94" s="43"/>
      <c r="M94" s="57"/>
      <c r="N94" s="54"/>
      <c r="O94" s="55"/>
      <c r="P94" s="150"/>
      <c r="Q94" s="62"/>
      <c r="R94" s="84"/>
      <c r="S94" s="45"/>
      <c r="T94" s="33" t="b">
        <f t="shared" si="13"/>
        <v>0</v>
      </c>
      <c r="V94" s="46">
        <f t="shared" si="8"/>
        <v>91</v>
      </c>
      <c r="W94" s="49"/>
      <c r="X94" s="63"/>
      <c r="Y94" s="380"/>
      <c r="Z94" s="55"/>
      <c r="AA94" s="150"/>
      <c r="AB94" s="62"/>
      <c r="AC94" s="143"/>
      <c r="AD94" s="45"/>
      <c r="AE94" s="33" t="b">
        <f t="shared" si="5"/>
        <v>0</v>
      </c>
      <c r="AG94"/>
      <c r="AH94"/>
      <c r="AI94"/>
      <c r="AJ94"/>
      <c r="AK94"/>
      <c r="AL94"/>
      <c r="AM94"/>
    </row>
    <row r="95" spans="1:39" ht="12.75">
      <c r="A95" s="46">
        <v>93</v>
      </c>
      <c r="B95" s="43" t="str">
        <f>Equipes!J46</f>
        <v>MARQUET FORGET</v>
      </c>
      <c r="C95" s="58" t="str">
        <f>Equipes!K46</f>
        <v>SOPHIE</v>
      </c>
      <c r="D95" s="59">
        <f>Equipes!L46</f>
        <v>0</v>
      </c>
      <c r="E95" s="55" t="str">
        <f>Equipes!$K$41</f>
        <v>Jongleurs  LA GUERCHE</v>
      </c>
      <c r="F95" s="146" t="str">
        <f>Equipes!$K$42</f>
        <v>DEBUTANTES</v>
      </c>
      <c r="G95" s="56">
        <f>Equipes!$O$42</f>
        <v>1</v>
      </c>
      <c r="H95" s="44">
        <f>Equipes!Q46</f>
        <v>53.449999999999996</v>
      </c>
      <c r="I95" s="42" t="str">
        <f t="shared" si="10"/>
        <v>Vert</v>
      </c>
      <c r="K95" s="46">
        <f t="shared" si="11"/>
        <v>92</v>
      </c>
      <c r="L95" s="43"/>
      <c r="M95" s="57"/>
      <c r="N95" s="54"/>
      <c r="O95" s="55"/>
      <c r="P95" s="150"/>
      <c r="Q95" s="62"/>
      <c r="R95" s="84"/>
      <c r="S95" s="45"/>
      <c r="T95" s="33" t="b">
        <f t="shared" si="13"/>
        <v>0</v>
      </c>
      <c r="V95" s="46">
        <f t="shared" si="8"/>
        <v>92</v>
      </c>
      <c r="W95" s="43"/>
      <c r="X95" s="57"/>
      <c r="Y95" s="54"/>
      <c r="Z95" s="55"/>
      <c r="AA95" s="150"/>
      <c r="AB95" s="62"/>
      <c r="AC95" s="84"/>
      <c r="AD95" s="45"/>
      <c r="AE95" s="33" t="b">
        <f t="shared" si="5"/>
        <v>0</v>
      </c>
      <c r="AG95"/>
      <c r="AH95"/>
      <c r="AI95"/>
      <c r="AJ95"/>
      <c r="AK95"/>
      <c r="AL95"/>
      <c r="AM95"/>
    </row>
    <row r="96" spans="1:39" ht="12.75">
      <c r="A96" s="46">
        <v>94</v>
      </c>
      <c r="B96" s="43" t="str">
        <f>Equipes!J47</f>
        <v>THUILLIER</v>
      </c>
      <c r="C96" s="58" t="str">
        <f>Equipes!K47</f>
        <v>LILY</v>
      </c>
      <c r="D96" s="59">
        <f>Equipes!L47</f>
        <v>0</v>
      </c>
      <c r="E96" s="55" t="str">
        <f>Equipes!$K$41</f>
        <v>Jongleurs  LA GUERCHE</v>
      </c>
      <c r="F96" s="146" t="str">
        <f>Equipes!$K$42</f>
        <v>DEBUTANTES</v>
      </c>
      <c r="G96" s="56">
        <f>Equipes!$O$42</f>
        <v>1</v>
      </c>
      <c r="H96" s="44">
        <f>Equipes!Q47</f>
        <v>53.6</v>
      </c>
      <c r="I96" s="42" t="str">
        <f t="shared" si="10"/>
        <v>Vert</v>
      </c>
      <c r="K96" s="46">
        <f t="shared" si="11"/>
        <v>93</v>
      </c>
      <c r="L96" s="49"/>
      <c r="M96" s="63"/>
      <c r="N96" s="62"/>
      <c r="O96" s="55"/>
      <c r="P96" s="150"/>
      <c r="Q96" s="62"/>
      <c r="R96" s="83"/>
      <c r="S96" s="45"/>
      <c r="T96" s="33" t="b">
        <f t="shared" si="13"/>
        <v>0</v>
      </c>
      <c r="V96" s="46">
        <f t="shared" si="8"/>
        <v>93</v>
      </c>
      <c r="W96" s="49"/>
      <c r="X96" s="63"/>
      <c r="Y96" s="380"/>
      <c r="Z96" s="55"/>
      <c r="AA96" s="150"/>
      <c r="AB96" s="62"/>
      <c r="AC96" s="143"/>
      <c r="AD96" s="45"/>
      <c r="AE96" s="33" t="b">
        <f t="shared" si="5"/>
        <v>0</v>
      </c>
      <c r="AG96"/>
      <c r="AH96"/>
      <c r="AI96"/>
      <c r="AJ96"/>
      <c r="AK96"/>
      <c r="AL96"/>
      <c r="AM96"/>
    </row>
    <row r="97" spans="1:39" ht="12.75">
      <c r="A97" s="46">
        <v>95</v>
      </c>
      <c r="B97" s="43" t="str">
        <f>Equipes!J48</f>
        <v>VIEL</v>
      </c>
      <c r="C97" s="58" t="str">
        <f>Equipes!K48</f>
        <v>LOUISE</v>
      </c>
      <c r="D97" s="59">
        <f>Equipes!L48</f>
        <v>0</v>
      </c>
      <c r="E97" s="55" t="str">
        <f>Equipes!$K$41</f>
        <v>Jongleurs  LA GUERCHE</v>
      </c>
      <c r="F97" s="146" t="str">
        <f>Equipes!$K$42</f>
        <v>DEBUTANTES</v>
      </c>
      <c r="G97" s="56">
        <f>Equipes!$O$42</f>
        <v>1</v>
      </c>
      <c r="H97" s="44">
        <f>Equipes!Q48</f>
        <v>52.25000000000001</v>
      </c>
      <c r="I97" s="42" t="str">
        <f t="shared" si="10"/>
        <v>Vert</v>
      </c>
      <c r="K97" s="46">
        <f t="shared" si="11"/>
        <v>94</v>
      </c>
      <c r="L97" s="49"/>
      <c r="M97" s="63"/>
      <c r="N97" s="380"/>
      <c r="O97" s="55"/>
      <c r="P97" s="150"/>
      <c r="Q97" s="62"/>
      <c r="R97" s="505"/>
      <c r="S97" s="45"/>
      <c r="T97" s="33" t="b">
        <f t="shared" si="13"/>
        <v>0</v>
      </c>
      <c r="V97" s="46">
        <f t="shared" si="8"/>
        <v>94</v>
      </c>
      <c r="W97" s="43"/>
      <c r="X97" s="57"/>
      <c r="Y97" s="54"/>
      <c r="Z97" s="55"/>
      <c r="AA97" s="150"/>
      <c r="AB97" s="62"/>
      <c r="AC97" s="84"/>
      <c r="AD97" s="45"/>
      <c r="AE97" s="33" t="b">
        <f t="shared" si="5"/>
        <v>0</v>
      </c>
      <c r="AG97"/>
      <c r="AH97"/>
      <c r="AI97"/>
      <c r="AJ97"/>
      <c r="AK97"/>
      <c r="AL97"/>
      <c r="AM97"/>
    </row>
    <row r="98" spans="1:39" ht="12.75">
      <c r="A98" s="46">
        <v>96</v>
      </c>
      <c r="B98" s="43" t="str">
        <f>Equipes!J49</f>
        <v>VIOLAIN</v>
      </c>
      <c r="C98" s="58" t="str">
        <f>Equipes!K49</f>
        <v>INAYA</v>
      </c>
      <c r="D98" s="59">
        <f>Equipes!L49</f>
        <v>0</v>
      </c>
      <c r="E98" s="55" t="str">
        <f>Equipes!$K$41</f>
        <v>Jongleurs  LA GUERCHE</v>
      </c>
      <c r="F98" s="146" t="str">
        <f>Equipes!$K$42</f>
        <v>DEBUTANTES</v>
      </c>
      <c r="G98" s="56">
        <f>Equipes!$O$42</f>
        <v>1</v>
      </c>
      <c r="H98" s="44">
        <f>Equipes!Q49</f>
        <v>48.8</v>
      </c>
      <c r="I98" s="42" t="str">
        <f t="shared" si="10"/>
        <v>Blanc</v>
      </c>
      <c r="K98" s="46">
        <f t="shared" si="11"/>
        <v>95</v>
      </c>
      <c r="L98" s="43"/>
      <c r="M98" s="57"/>
      <c r="N98" s="54"/>
      <c r="O98" s="55"/>
      <c r="P98" s="150"/>
      <c r="Q98" s="62"/>
      <c r="R98" s="84"/>
      <c r="S98" s="45"/>
      <c r="T98" s="33" t="b">
        <f t="shared" si="13"/>
        <v>0</v>
      </c>
      <c r="V98" s="46">
        <f t="shared" si="8"/>
        <v>95</v>
      </c>
      <c r="W98" s="43"/>
      <c r="X98" s="57"/>
      <c r="Y98" s="54"/>
      <c r="Z98" s="55"/>
      <c r="AA98" s="150"/>
      <c r="AB98" s="62"/>
      <c r="AC98" s="84"/>
      <c r="AD98" s="45"/>
      <c r="AE98" s="33" t="b">
        <f t="shared" si="5"/>
        <v>0</v>
      </c>
      <c r="AG98"/>
      <c r="AH98"/>
      <c r="AI98"/>
      <c r="AJ98"/>
      <c r="AK98"/>
      <c r="AL98"/>
      <c r="AM98"/>
    </row>
    <row r="99" spans="1:39" ht="12.75" customHeight="1">
      <c r="A99" s="46">
        <v>97</v>
      </c>
      <c r="B99" s="43" t="str">
        <f>Equipes!J57</f>
        <v>AHMED</v>
      </c>
      <c r="C99" s="58" t="str">
        <f>Equipes!K57</f>
        <v>INES</v>
      </c>
      <c r="D99" s="59">
        <f>Equipes!L57</f>
        <v>0</v>
      </c>
      <c r="E99" s="55" t="str">
        <f>Equipes!$K$54</f>
        <v>Aurore VITRE</v>
      </c>
      <c r="F99" s="146" t="str">
        <f>Equipes!$K$55</f>
        <v>DEBUTANTES</v>
      </c>
      <c r="G99" s="56">
        <f>Equipes!$O$55</f>
        <v>1</v>
      </c>
      <c r="H99" s="44">
        <f>Equipes!Q57</f>
        <v>48.95</v>
      </c>
      <c r="I99" s="42" t="str">
        <f t="shared" si="10"/>
        <v>Blanc</v>
      </c>
      <c r="K99" s="46">
        <f t="shared" si="11"/>
        <v>96</v>
      </c>
      <c r="L99" s="43"/>
      <c r="M99" s="57"/>
      <c r="N99" s="54"/>
      <c r="O99" s="55"/>
      <c r="P99" s="150"/>
      <c r="Q99" s="62"/>
      <c r="R99" s="84"/>
      <c r="S99" s="48"/>
      <c r="T99" s="33" t="b">
        <f t="shared" si="13"/>
        <v>0</v>
      </c>
      <c r="V99" s="46">
        <f t="shared" si="8"/>
        <v>96</v>
      </c>
      <c r="W99" s="43"/>
      <c r="X99" s="57"/>
      <c r="Y99" s="54"/>
      <c r="Z99" s="55"/>
      <c r="AA99" s="150"/>
      <c r="AB99" s="62"/>
      <c r="AC99" s="84"/>
      <c r="AD99" s="45"/>
      <c r="AE99" s="33" t="b">
        <f t="shared" si="5"/>
        <v>0</v>
      </c>
      <c r="AG99"/>
      <c r="AH99"/>
      <c r="AI99"/>
      <c r="AJ99"/>
      <c r="AK99"/>
      <c r="AL99"/>
      <c r="AM99"/>
    </row>
    <row r="100" spans="1:39" ht="12.75">
      <c r="A100" s="46">
        <v>98</v>
      </c>
      <c r="B100" s="43" t="str">
        <f>Equipes!J58</f>
        <v>BORDIEC</v>
      </c>
      <c r="C100" s="58" t="str">
        <f>Equipes!K58</f>
        <v>JULINE</v>
      </c>
      <c r="D100" s="59">
        <f>Equipes!L58</f>
        <v>0</v>
      </c>
      <c r="E100" s="55" t="str">
        <f>Equipes!$K$54</f>
        <v>Aurore VITRE</v>
      </c>
      <c r="F100" s="146" t="str">
        <f>Equipes!$K$55</f>
        <v>DEBUTANTES</v>
      </c>
      <c r="G100" s="56">
        <f>Equipes!$O$55</f>
        <v>1</v>
      </c>
      <c r="H100" s="44">
        <f>Equipes!Q58</f>
        <v>53.5</v>
      </c>
      <c r="I100" s="42" t="str">
        <f t="shared" si="10"/>
        <v>Vert</v>
      </c>
      <c r="K100" s="46">
        <f t="shared" si="11"/>
        <v>97</v>
      </c>
      <c r="L100" s="43"/>
      <c r="M100" s="57"/>
      <c r="N100" s="54"/>
      <c r="O100" s="55"/>
      <c r="P100" s="150"/>
      <c r="Q100" s="62"/>
      <c r="R100" s="84"/>
      <c r="S100" s="45"/>
      <c r="T100" s="33" t="b">
        <f t="shared" si="13"/>
        <v>0</v>
      </c>
      <c r="V100" s="46">
        <f t="shared" si="8"/>
        <v>97</v>
      </c>
      <c r="W100" s="61"/>
      <c r="X100" s="61"/>
      <c r="Y100" s="56"/>
      <c r="Z100" s="55"/>
      <c r="AA100" s="150"/>
      <c r="AB100" s="62"/>
      <c r="AC100" s="83"/>
      <c r="AD100" s="45"/>
      <c r="AE100" s="33" t="b">
        <f t="shared" si="5"/>
        <v>0</v>
      </c>
      <c r="AG100"/>
      <c r="AH100"/>
      <c r="AI100"/>
      <c r="AJ100"/>
      <c r="AK100"/>
      <c r="AL100"/>
      <c r="AM100"/>
    </row>
    <row r="101" spans="1:39" ht="12.75">
      <c r="A101" s="46">
        <v>99</v>
      </c>
      <c r="B101" s="43" t="str">
        <f>Equipes!J59</f>
        <v>BRUNEAU</v>
      </c>
      <c r="C101" s="58" t="str">
        <f>Equipes!K59</f>
        <v>VICTOIRE</v>
      </c>
      <c r="D101" s="59">
        <f>Equipes!L59</f>
        <v>0</v>
      </c>
      <c r="E101" s="55" t="str">
        <f>Equipes!$K$54</f>
        <v>Aurore VITRE</v>
      </c>
      <c r="F101" s="146" t="str">
        <f>Equipes!$K$55</f>
        <v>DEBUTANTES</v>
      </c>
      <c r="G101" s="56">
        <f>Equipes!$O$55</f>
        <v>1</v>
      </c>
      <c r="H101" s="44">
        <f>Equipes!Q59</f>
        <v>53.400000000000006</v>
      </c>
      <c r="I101" s="42" t="str">
        <f t="shared" si="10"/>
        <v>Vert</v>
      </c>
      <c r="K101" s="46">
        <f t="shared" si="11"/>
        <v>98</v>
      </c>
      <c r="L101" s="496"/>
      <c r="M101" s="497"/>
      <c r="N101" s="499"/>
      <c r="O101" s="55"/>
      <c r="P101" s="150"/>
      <c r="Q101" s="62"/>
      <c r="R101" s="143"/>
      <c r="S101" s="45"/>
      <c r="T101" s="33" t="b">
        <f aca="true" t="shared" si="14" ref="T101:T148">IF(P101="EXCELLENCE",1,IF(P101="PROMO-EXCEL.",2,IF(P101="HONNEUR",3,IF(P101="DEPARTEMENTALE",4,IF(P101="DEBUTANTES",5)))))</f>
        <v>0</v>
      </c>
      <c r="V101" s="46">
        <f t="shared" si="8"/>
        <v>98</v>
      </c>
      <c r="W101" s="61"/>
      <c r="X101" s="61"/>
      <c r="Y101" s="61"/>
      <c r="Z101" s="55"/>
      <c r="AA101" s="150"/>
      <c r="AB101" s="62"/>
      <c r="AC101" s="143"/>
      <c r="AD101" s="45"/>
      <c r="AE101" s="33" t="b">
        <f t="shared" si="5"/>
        <v>0</v>
      </c>
      <c r="AG101"/>
      <c r="AH101"/>
      <c r="AI101"/>
      <c r="AJ101"/>
      <c r="AK101"/>
      <c r="AL101"/>
      <c r="AM101"/>
    </row>
    <row r="102" spans="1:39" ht="12.75">
      <c r="A102" s="46">
        <v>100</v>
      </c>
      <c r="B102" s="43" t="str">
        <f>Equipes!J60</f>
        <v>DESPLAN</v>
      </c>
      <c r="C102" s="58" t="str">
        <f>Equipes!K60</f>
        <v>JADE</v>
      </c>
      <c r="D102" s="59">
        <f>Equipes!L60</f>
        <v>0</v>
      </c>
      <c r="E102" s="55" t="str">
        <f>Equipes!$K$54</f>
        <v>Aurore VITRE</v>
      </c>
      <c r="F102" s="146" t="str">
        <f>Equipes!$K$55</f>
        <v>DEBUTANTES</v>
      </c>
      <c r="G102" s="56">
        <f>Equipes!$O$55</f>
        <v>1</v>
      </c>
      <c r="H102" s="44">
        <f>Equipes!Q60</f>
        <v>54.15</v>
      </c>
      <c r="I102" s="42" t="str">
        <f t="shared" si="10"/>
        <v>Bleu</v>
      </c>
      <c r="K102" s="46">
        <f t="shared" si="11"/>
        <v>99</v>
      </c>
      <c r="L102" s="103"/>
      <c r="M102" s="57"/>
      <c r="N102" s="105"/>
      <c r="O102" s="55"/>
      <c r="P102" s="150"/>
      <c r="Q102" s="62"/>
      <c r="R102" s="84"/>
      <c r="S102" s="48"/>
      <c r="T102" s="33" t="b">
        <f t="shared" si="14"/>
        <v>0</v>
      </c>
      <c r="V102" s="46">
        <f t="shared" si="8"/>
        <v>99</v>
      </c>
      <c r="W102" s="139"/>
      <c r="X102" s="63"/>
      <c r="Y102" s="344"/>
      <c r="Z102" s="125"/>
      <c r="AA102" s="151"/>
      <c r="AB102" s="145"/>
      <c r="AC102" s="351"/>
      <c r="AD102" s="144"/>
      <c r="AG102"/>
      <c r="AH102"/>
      <c r="AI102"/>
      <c r="AJ102"/>
      <c r="AK102"/>
      <c r="AL102"/>
      <c r="AM102"/>
    </row>
    <row r="103" spans="1:39" ht="12.75">
      <c r="A103" s="46">
        <v>101</v>
      </c>
      <c r="B103" s="43" t="str">
        <f>Equipes!J61</f>
        <v>GATHELIER</v>
      </c>
      <c r="C103" s="58" t="str">
        <f>Equipes!K61</f>
        <v>REIVA</v>
      </c>
      <c r="D103" s="59">
        <f>Equipes!L61</f>
        <v>0</v>
      </c>
      <c r="E103" s="55" t="str">
        <f>Equipes!$K$54</f>
        <v>Aurore VITRE</v>
      </c>
      <c r="F103" s="146" t="str">
        <f>Equipes!$K$55</f>
        <v>DEBUTANTES</v>
      </c>
      <c r="G103" s="56">
        <f>Equipes!$O$55</f>
        <v>1</v>
      </c>
      <c r="H103" s="44">
        <f>Equipes!Q61</f>
        <v>54</v>
      </c>
      <c r="I103" s="42" t="str">
        <f t="shared" si="10"/>
        <v>Bleu</v>
      </c>
      <c r="K103" s="46">
        <f t="shared" si="11"/>
        <v>100</v>
      </c>
      <c r="L103" s="49"/>
      <c r="M103" s="61"/>
      <c r="N103" s="62"/>
      <c r="O103" s="55"/>
      <c r="P103" s="150"/>
      <c r="Q103" s="62"/>
      <c r="R103" s="83"/>
      <c r="S103" s="45"/>
      <c r="T103" s="33" t="b">
        <f t="shared" si="14"/>
        <v>0</v>
      </c>
      <c r="V103" s="46">
        <f t="shared" si="8"/>
        <v>100</v>
      </c>
      <c r="W103" s="139"/>
      <c r="X103" s="63"/>
      <c r="Y103" s="145"/>
      <c r="Z103" s="125"/>
      <c r="AA103" s="151"/>
      <c r="AB103" s="145"/>
      <c r="AC103" s="142"/>
      <c r="AD103" s="144"/>
      <c r="AG103"/>
      <c r="AH103"/>
      <c r="AI103"/>
      <c r="AJ103"/>
      <c r="AK103"/>
      <c r="AL103"/>
      <c r="AM103"/>
    </row>
    <row r="104" spans="1:39" ht="12.75">
      <c r="A104" s="46">
        <v>102</v>
      </c>
      <c r="B104" s="43" t="str">
        <f>Equipes!J62</f>
        <v>WELC</v>
      </c>
      <c r="C104" s="58" t="str">
        <f>Equipes!K62</f>
        <v>SASHA</v>
      </c>
      <c r="D104" s="59">
        <f>Equipes!L62</f>
        <v>0</v>
      </c>
      <c r="E104" s="55" t="str">
        <f>Equipes!$K$54</f>
        <v>Aurore VITRE</v>
      </c>
      <c r="F104" s="146" t="str">
        <f>Equipes!$K$55</f>
        <v>DEBUTANTES</v>
      </c>
      <c r="G104" s="56">
        <f>Equipes!$O$55</f>
        <v>1</v>
      </c>
      <c r="H104" s="44">
        <f>Equipes!Q62</f>
        <v>0</v>
      </c>
      <c r="I104" s="42" t="str">
        <f t="shared" si="10"/>
        <v>Blanc</v>
      </c>
      <c r="K104" s="46">
        <f t="shared" si="11"/>
        <v>101</v>
      </c>
      <c r="L104" s="43"/>
      <c r="M104" s="57"/>
      <c r="N104" s="54"/>
      <c r="O104" s="55"/>
      <c r="P104" s="150"/>
      <c r="Q104" s="62"/>
      <c r="R104" s="84"/>
      <c r="S104" s="45"/>
      <c r="T104" s="33" t="b">
        <f t="shared" si="14"/>
        <v>0</v>
      </c>
      <c r="V104" s="46">
        <f t="shared" si="8"/>
        <v>101</v>
      </c>
      <c r="W104" s="139"/>
      <c r="X104" s="63"/>
      <c r="Y104" s="145"/>
      <c r="Z104" s="125"/>
      <c r="AA104" s="151"/>
      <c r="AB104" s="145"/>
      <c r="AC104" s="142"/>
      <c r="AD104" s="144"/>
      <c r="AG104"/>
      <c r="AH104"/>
      <c r="AI104"/>
      <c r="AJ104"/>
      <c r="AK104"/>
      <c r="AL104"/>
      <c r="AM104"/>
    </row>
    <row r="105" spans="1:39" ht="12.75">
      <c r="A105" s="46">
        <v>103</v>
      </c>
      <c r="B105" s="43">
        <f>Equipes!J70</f>
        <v>0</v>
      </c>
      <c r="C105" s="58">
        <f>Equipes!K70</f>
        <v>0</v>
      </c>
      <c r="D105" s="59">
        <f>Equipes!L70</f>
        <v>0</v>
      </c>
      <c r="E105" s="55">
        <f>Equipes!$K$67</f>
        <v>0</v>
      </c>
      <c r="F105" s="146">
        <f>Equipes!$K$68</f>
        <v>0</v>
      </c>
      <c r="G105" s="56">
        <f>Equipes!$O$68</f>
        <v>0</v>
      </c>
      <c r="H105" s="44">
        <f>Equipes!Q70</f>
        <v>0</v>
      </c>
      <c r="I105" s="42" t="str">
        <f t="shared" si="10"/>
        <v>Blanc</v>
      </c>
      <c r="K105" s="46">
        <f t="shared" si="11"/>
        <v>102</v>
      </c>
      <c r="L105" s="49"/>
      <c r="M105" s="63"/>
      <c r="N105" s="380"/>
      <c r="O105" s="55"/>
      <c r="P105" s="150"/>
      <c r="Q105" s="62"/>
      <c r="R105" s="143"/>
      <c r="S105" s="45"/>
      <c r="T105" s="33" t="b">
        <f t="shared" si="14"/>
        <v>0</v>
      </c>
      <c r="V105" s="46">
        <f t="shared" si="8"/>
        <v>102</v>
      </c>
      <c r="W105" s="103"/>
      <c r="X105" s="57"/>
      <c r="Y105" s="105"/>
      <c r="Z105" s="125"/>
      <c r="AA105" s="151"/>
      <c r="AB105" s="145"/>
      <c r="AC105" s="142"/>
      <c r="AD105" s="144"/>
      <c r="AG105"/>
      <c r="AH105"/>
      <c r="AI105"/>
      <c r="AJ105"/>
      <c r="AK105"/>
      <c r="AL105"/>
      <c r="AM105"/>
    </row>
    <row r="106" spans="1:39" ht="12.75">
      <c r="A106" s="46">
        <v>104</v>
      </c>
      <c r="B106" s="43">
        <f>Equipes!J71</f>
        <v>0</v>
      </c>
      <c r="C106" s="58">
        <f>Equipes!K71</f>
        <v>0</v>
      </c>
      <c r="D106" s="59">
        <f>Equipes!L71</f>
        <v>0</v>
      </c>
      <c r="E106" s="55">
        <f>Equipes!$K$67</f>
        <v>0</v>
      </c>
      <c r="F106" s="146">
        <f>Equipes!$K$68</f>
        <v>0</v>
      </c>
      <c r="G106" s="56">
        <f>Equipes!$O$68</f>
        <v>0</v>
      </c>
      <c r="H106" s="44">
        <f>Equipes!Q71</f>
        <v>0</v>
      </c>
      <c r="I106" s="42" t="str">
        <f t="shared" si="10"/>
        <v>Blanc</v>
      </c>
      <c r="K106" s="46">
        <f t="shared" si="11"/>
        <v>103</v>
      </c>
      <c r="L106" s="49"/>
      <c r="M106" s="63"/>
      <c r="N106" s="62"/>
      <c r="O106" s="55"/>
      <c r="P106" s="150"/>
      <c r="Q106" s="62"/>
      <c r="R106" s="83"/>
      <c r="S106" s="45"/>
      <c r="T106" s="33" t="b">
        <f t="shared" si="14"/>
        <v>0</v>
      </c>
      <c r="V106" s="339"/>
      <c r="W106" s="103"/>
      <c r="X106" s="57"/>
      <c r="Y106" s="105"/>
      <c r="Z106" s="125"/>
      <c r="AA106" s="151"/>
      <c r="AB106" s="145"/>
      <c r="AC106" s="104"/>
      <c r="AD106" s="144"/>
      <c r="AG106"/>
      <c r="AH106"/>
      <c r="AI106"/>
      <c r="AJ106"/>
      <c r="AK106"/>
      <c r="AL106"/>
      <c r="AM106"/>
    </row>
    <row r="107" spans="1:39" ht="12.75">
      <c r="A107" s="46">
        <v>105</v>
      </c>
      <c r="B107" s="43">
        <f>Equipes!J72</f>
        <v>0</v>
      </c>
      <c r="C107" s="58">
        <f>Equipes!K72</f>
        <v>0</v>
      </c>
      <c r="D107" s="59">
        <f>Equipes!L72</f>
        <v>0</v>
      </c>
      <c r="E107" s="55">
        <f>Equipes!$K$67</f>
        <v>0</v>
      </c>
      <c r="F107" s="146">
        <f>Equipes!$K$68</f>
        <v>0</v>
      </c>
      <c r="G107" s="56">
        <f>Equipes!$O$68</f>
        <v>0</v>
      </c>
      <c r="H107" s="44">
        <f>Equipes!Q72</f>
        <v>0</v>
      </c>
      <c r="I107" s="42" t="str">
        <f t="shared" si="10"/>
        <v>Blanc</v>
      </c>
      <c r="K107" s="46">
        <f t="shared" si="11"/>
        <v>104</v>
      </c>
      <c r="L107" s="49"/>
      <c r="M107" s="63"/>
      <c r="N107" s="380"/>
      <c r="O107" s="55"/>
      <c r="P107" s="150"/>
      <c r="Q107" s="62"/>
      <c r="R107" s="143"/>
      <c r="S107" s="45"/>
      <c r="T107" s="33" t="b">
        <f t="shared" si="14"/>
        <v>0</v>
      </c>
      <c r="V107" s="339"/>
      <c r="W107" s="139"/>
      <c r="X107" s="63"/>
      <c r="Y107" s="344"/>
      <c r="Z107" s="125"/>
      <c r="AA107" s="151"/>
      <c r="AB107" s="145"/>
      <c r="AC107" s="351"/>
      <c r="AD107" s="144"/>
      <c r="AG107"/>
      <c r="AH107"/>
      <c r="AI107"/>
      <c r="AJ107"/>
      <c r="AK107"/>
      <c r="AL107"/>
      <c r="AM107"/>
    </row>
    <row r="108" spans="1:39" ht="12.75">
      <c r="A108" s="46">
        <v>106</v>
      </c>
      <c r="B108" s="43">
        <f>Equipes!J73</f>
        <v>0</v>
      </c>
      <c r="C108" s="58">
        <f>Equipes!K73</f>
        <v>0</v>
      </c>
      <c r="D108" s="59">
        <f>Equipes!L73</f>
        <v>0</v>
      </c>
      <c r="E108" s="55">
        <f>Equipes!$K$67</f>
        <v>0</v>
      </c>
      <c r="F108" s="146">
        <f>Equipes!$K$68</f>
        <v>0</v>
      </c>
      <c r="G108" s="56">
        <f>Equipes!$O$68</f>
        <v>0</v>
      </c>
      <c r="H108" s="44">
        <f>Equipes!Q73</f>
        <v>0</v>
      </c>
      <c r="I108" s="42" t="str">
        <f t="shared" si="10"/>
        <v>Blanc</v>
      </c>
      <c r="K108" s="46">
        <f t="shared" si="11"/>
        <v>105</v>
      </c>
      <c r="L108" s="47"/>
      <c r="M108" s="57"/>
      <c r="N108" s="59"/>
      <c r="O108" s="55"/>
      <c r="P108" s="150"/>
      <c r="Q108" s="62"/>
      <c r="R108" s="84"/>
      <c r="S108" s="45"/>
      <c r="T108" s="33" t="b">
        <f t="shared" si="14"/>
        <v>0</v>
      </c>
      <c r="V108" s="339"/>
      <c r="W108" s="103"/>
      <c r="X108" s="57"/>
      <c r="Y108" s="105"/>
      <c r="Z108" s="125"/>
      <c r="AA108" s="151"/>
      <c r="AB108" s="145"/>
      <c r="AC108" s="104"/>
      <c r="AD108" s="144"/>
      <c r="AG108"/>
      <c r="AH108"/>
      <c r="AI108"/>
      <c r="AJ108"/>
      <c r="AK108"/>
      <c r="AL108"/>
      <c r="AM108"/>
    </row>
    <row r="109" spans="1:39" ht="12.75">
      <c r="A109" s="46">
        <v>107</v>
      </c>
      <c r="B109" s="43">
        <f>Equipes!J74</f>
        <v>0</v>
      </c>
      <c r="C109" s="58">
        <f>Equipes!K74</f>
        <v>0</v>
      </c>
      <c r="D109" s="59">
        <f>Equipes!L74</f>
        <v>0</v>
      </c>
      <c r="E109" s="55">
        <f>Equipes!$K$67</f>
        <v>0</v>
      </c>
      <c r="F109" s="146">
        <f>Equipes!$K$68</f>
        <v>0</v>
      </c>
      <c r="G109" s="56">
        <f>Equipes!$O$68</f>
        <v>0</v>
      </c>
      <c r="H109" s="44">
        <f>Equipes!Q74</f>
        <v>0</v>
      </c>
      <c r="I109" s="42" t="str">
        <f t="shared" si="10"/>
        <v>Blanc</v>
      </c>
      <c r="K109" s="46">
        <f t="shared" si="11"/>
        <v>106</v>
      </c>
      <c r="L109" s="49"/>
      <c r="M109" s="63"/>
      <c r="N109" s="62"/>
      <c r="O109" s="55"/>
      <c r="P109" s="150"/>
      <c r="Q109" s="62"/>
      <c r="R109" s="83"/>
      <c r="S109" s="48"/>
      <c r="T109" s="33" t="b">
        <f t="shared" si="14"/>
        <v>0</v>
      </c>
      <c r="V109" s="339"/>
      <c r="W109" s="103"/>
      <c r="X109" s="57"/>
      <c r="Y109" s="105"/>
      <c r="Z109" s="125"/>
      <c r="AA109" s="151"/>
      <c r="AB109" s="145"/>
      <c r="AC109" s="104"/>
      <c r="AD109" s="144"/>
      <c r="AG109"/>
      <c r="AH109"/>
      <c r="AI109"/>
      <c r="AJ109"/>
      <c r="AK109"/>
      <c r="AL109"/>
      <c r="AM109"/>
    </row>
    <row r="110" spans="1:39" ht="12.75">
      <c r="A110" s="46">
        <v>108</v>
      </c>
      <c r="B110" s="43">
        <f>Equipes!J75</f>
        <v>0</v>
      </c>
      <c r="C110" s="58">
        <f>Equipes!K75</f>
        <v>0</v>
      </c>
      <c r="D110" s="59">
        <f>Equipes!L75</f>
        <v>0</v>
      </c>
      <c r="E110" s="55">
        <f>Equipes!$K$67</f>
        <v>0</v>
      </c>
      <c r="F110" s="146">
        <f>Equipes!$K$68</f>
        <v>0</v>
      </c>
      <c r="G110" s="56">
        <f>Equipes!$O$68</f>
        <v>0</v>
      </c>
      <c r="H110" s="44">
        <f>Equipes!Q75</f>
        <v>0</v>
      </c>
      <c r="I110" s="42" t="str">
        <f t="shared" si="10"/>
        <v>Blanc</v>
      </c>
      <c r="K110" s="46">
        <f t="shared" si="11"/>
        <v>107</v>
      </c>
      <c r="L110" s="43"/>
      <c r="M110" s="57"/>
      <c r="N110" s="54"/>
      <c r="O110" s="55"/>
      <c r="P110" s="150"/>
      <c r="Q110" s="62"/>
      <c r="R110" s="84"/>
      <c r="S110" s="48"/>
      <c r="T110" s="33" t="b">
        <f t="shared" si="14"/>
        <v>0</v>
      </c>
      <c r="V110" s="339"/>
      <c r="W110" s="103"/>
      <c r="X110" s="57"/>
      <c r="Y110" s="105"/>
      <c r="Z110" s="125"/>
      <c r="AA110" s="151"/>
      <c r="AB110" s="145"/>
      <c r="AC110" s="104"/>
      <c r="AD110" s="144"/>
      <c r="AG110"/>
      <c r="AH110"/>
      <c r="AI110"/>
      <c r="AJ110"/>
      <c r="AK110"/>
      <c r="AL110"/>
      <c r="AM110"/>
    </row>
    <row r="111" spans="1:39" ht="12.75">
      <c r="A111" s="46">
        <v>109</v>
      </c>
      <c r="B111" s="43">
        <f>Equipes!J83</f>
        <v>0</v>
      </c>
      <c r="C111" s="58">
        <f>Equipes!K83</f>
        <v>0</v>
      </c>
      <c r="D111" s="59">
        <f>Equipes!L83</f>
        <v>0</v>
      </c>
      <c r="E111" s="55">
        <f>Equipes!$K$80</f>
        <v>0</v>
      </c>
      <c r="F111" s="146">
        <f>Equipes!$K$81</f>
        <v>0</v>
      </c>
      <c r="G111" s="56">
        <f>Equipes!$O$81</f>
        <v>0</v>
      </c>
      <c r="H111" s="44">
        <f>Equipes!Q83</f>
        <v>0</v>
      </c>
      <c r="I111" s="42" t="str">
        <f t="shared" si="10"/>
        <v>Blanc</v>
      </c>
      <c r="K111" s="46">
        <f t="shared" si="11"/>
        <v>108</v>
      </c>
      <c r="L111" s="51"/>
      <c r="M111" s="63"/>
      <c r="N111" s="61"/>
      <c r="O111" s="55"/>
      <c r="P111" s="150"/>
      <c r="Q111" s="62"/>
      <c r="R111" s="143"/>
      <c r="S111" s="45"/>
      <c r="T111" s="33" t="b">
        <f t="shared" si="14"/>
        <v>0</v>
      </c>
      <c r="V111" s="339"/>
      <c r="W111" s="103"/>
      <c r="X111" s="57"/>
      <c r="Y111" s="105"/>
      <c r="Z111" s="125"/>
      <c r="AA111" s="151"/>
      <c r="AB111" s="145"/>
      <c r="AC111" s="104"/>
      <c r="AD111" s="144"/>
      <c r="AG111"/>
      <c r="AH111"/>
      <c r="AI111"/>
      <c r="AJ111"/>
      <c r="AK111"/>
      <c r="AL111"/>
      <c r="AM111"/>
    </row>
    <row r="112" spans="1:39" ht="12.75">
      <c r="A112" s="46">
        <v>110</v>
      </c>
      <c r="B112" s="43">
        <f>Equipes!J84</f>
        <v>0</v>
      </c>
      <c r="C112" s="58">
        <f>Equipes!K84</f>
        <v>0</v>
      </c>
      <c r="D112" s="59">
        <f>Equipes!L84</f>
        <v>0</v>
      </c>
      <c r="E112" s="55">
        <f>Equipes!$K$80</f>
        <v>0</v>
      </c>
      <c r="F112" s="146">
        <f>Equipes!$K$81</f>
        <v>0</v>
      </c>
      <c r="G112" s="56">
        <f>Equipes!$O$81</f>
        <v>0</v>
      </c>
      <c r="H112" s="44">
        <f>Equipes!Q84</f>
        <v>0</v>
      </c>
      <c r="I112" s="42" t="str">
        <f t="shared" si="10"/>
        <v>Blanc</v>
      </c>
      <c r="K112" s="46">
        <f t="shared" si="11"/>
        <v>109</v>
      </c>
      <c r="L112" s="47"/>
      <c r="M112" s="57"/>
      <c r="N112" s="59"/>
      <c r="O112" s="55"/>
      <c r="P112" s="150"/>
      <c r="Q112" s="62"/>
      <c r="R112" s="84"/>
      <c r="S112" s="45"/>
      <c r="T112" s="33" t="b">
        <f t="shared" si="14"/>
        <v>0</v>
      </c>
      <c r="V112" s="339"/>
      <c r="W112" s="103"/>
      <c r="X112" s="57"/>
      <c r="Y112" s="105"/>
      <c r="Z112" s="125"/>
      <c r="AA112" s="151"/>
      <c r="AB112" s="145"/>
      <c r="AC112" s="104"/>
      <c r="AD112" s="144"/>
      <c r="AG112"/>
      <c r="AH112"/>
      <c r="AI112"/>
      <c r="AJ112"/>
      <c r="AK112"/>
      <c r="AL112"/>
      <c r="AM112"/>
    </row>
    <row r="113" spans="1:39" ht="12.75">
      <c r="A113" s="46">
        <v>111</v>
      </c>
      <c r="B113" s="43">
        <f>Equipes!J85</f>
        <v>0</v>
      </c>
      <c r="C113" s="58">
        <f>Equipes!K85</f>
        <v>0</v>
      </c>
      <c r="D113" s="59">
        <f>Equipes!L85</f>
        <v>0</v>
      </c>
      <c r="E113" s="55">
        <f>Equipes!$K$80</f>
        <v>0</v>
      </c>
      <c r="F113" s="146">
        <f>Equipes!$K$81</f>
        <v>0</v>
      </c>
      <c r="G113" s="56">
        <f>Equipes!$O$81</f>
        <v>0</v>
      </c>
      <c r="H113" s="44">
        <f>Equipes!Q85</f>
        <v>0</v>
      </c>
      <c r="I113" s="42" t="str">
        <f t="shared" si="10"/>
        <v>Blanc</v>
      </c>
      <c r="K113" s="46">
        <f t="shared" si="11"/>
        <v>110</v>
      </c>
      <c r="L113" s="43"/>
      <c r="M113" s="57"/>
      <c r="N113" s="54"/>
      <c r="O113" s="55"/>
      <c r="P113" s="150"/>
      <c r="Q113" s="62"/>
      <c r="R113" s="84"/>
      <c r="S113" s="45"/>
      <c r="T113" s="33" t="b">
        <f t="shared" si="14"/>
        <v>0</v>
      </c>
      <c r="V113" s="339"/>
      <c r="W113" s="139"/>
      <c r="X113" s="63"/>
      <c r="Y113" s="344"/>
      <c r="Z113" s="125"/>
      <c r="AA113" s="151"/>
      <c r="AB113" s="145"/>
      <c r="AC113" s="351"/>
      <c r="AD113" s="144"/>
      <c r="AG113"/>
      <c r="AH113"/>
      <c r="AI113"/>
      <c r="AJ113"/>
      <c r="AK113"/>
      <c r="AL113"/>
      <c r="AM113"/>
    </row>
    <row r="114" spans="1:39" ht="12.75">
      <c r="A114" s="46">
        <v>112</v>
      </c>
      <c r="B114" s="43">
        <f>Equipes!J86</f>
        <v>0</v>
      </c>
      <c r="C114" s="58">
        <f>Equipes!K86</f>
        <v>0</v>
      </c>
      <c r="D114" s="59">
        <f>Equipes!L86</f>
        <v>0</v>
      </c>
      <c r="E114" s="55">
        <f>Equipes!$K$80</f>
        <v>0</v>
      </c>
      <c r="F114" s="146">
        <f>Equipes!$K$81</f>
        <v>0</v>
      </c>
      <c r="G114" s="56">
        <f>Equipes!$O$81</f>
        <v>0</v>
      </c>
      <c r="H114" s="44">
        <f>Equipes!Q86</f>
        <v>0</v>
      </c>
      <c r="I114" s="42" t="str">
        <f t="shared" si="10"/>
        <v>Blanc</v>
      </c>
      <c r="K114" s="46">
        <f t="shared" si="11"/>
        <v>111</v>
      </c>
      <c r="L114" s="43"/>
      <c r="M114" s="57"/>
      <c r="N114" s="170"/>
      <c r="O114" s="172"/>
      <c r="P114" s="169"/>
      <c r="Q114" s="170"/>
      <c r="R114" s="173"/>
      <c r="S114" s="45"/>
      <c r="T114" s="33" t="b">
        <f t="shared" si="14"/>
        <v>0</v>
      </c>
      <c r="V114" s="339"/>
      <c r="W114" s="139"/>
      <c r="X114" s="63"/>
      <c r="Y114" s="145"/>
      <c r="Z114" s="125"/>
      <c r="AA114" s="151"/>
      <c r="AB114" s="145"/>
      <c r="AC114" s="142"/>
      <c r="AD114" s="144"/>
      <c r="AG114"/>
      <c r="AH114"/>
      <c r="AI114"/>
      <c r="AJ114"/>
      <c r="AK114"/>
      <c r="AL114"/>
      <c r="AM114"/>
    </row>
    <row r="115" spans="1:39" ht="12.75">
      <c r="A115" s="46">
        <v>113</v>
      </c>
      <c r="B115" s="43">
        <f>Equipes!J87</f>
        <v>0</v>
      </c>
      <c r="C115" s="58">
        <f>Equipes!K87</f>
        <v>0</v>
      </c>
      <c r="D115" s="59">
        <f>Equipes!L87</f>
        <v>0</v>
      </c>
      <c r="E115" s="55">
        <f>Equipes!$K$80</f>
        <v>0</v>
      </c>
      <c r="F115" s="146">
        <f>Equipes!$K$81</f>
        <v>0</v>
      </c>
      <c r="G115" s="56">
        <f>Equipes!$O$81</f>
        <v>0</v>
      </c>
      <c r="H115" s="44">
        <f>Equipes!Q87</f>
        <v>0</v>
      </c>
      <c r="I115" s="42" t="str">
        <f t="shared" si="10"/>
        <v>Blanc</v>
      </c>
      <c r="K115" s="46">
        <f t="shared" si="11"/>
        <v>112</v>
      </c>
      <c r="L115" s="47"/>
      <c r="M115" s="57"/>
      <c r="N115" s="59"/>
      <c r="O115" s="55"/>
      <c r="P115" s="150"/>
      <c r="Q115" s="62"/>
      <c r="R115" s="84"/>
      <c r="S115" s="45"/>
      <c r="T115" s="33" t="b">
        <f t="shared" si="14"/>
        <v>0</v>
      </c>
      <c r="V115" s="339"/>
      <c r="W115" s="103"/>
      <c r="X115" s="57"/>
      <c r="Y115" s="105"/>
      <c r="Z115" s="125"/>
      <c r="AA115" s="151"/>
      <c r="AB115" s="145"/>
      <c r="AC115" s="104"/>
      <c r="AD115" s="144"/>
      <c r="AG115"/>
      <c r="AH115"/>
      <c r="AI115"/>
      <c r="AJ115"/>
      <c r="AK115"/>
      <c r="AL115"/>
      <c r="AM115"/>
    </row>
    <row r="116" spans="1:39" ht="12.75">
      <c r="A116" s="46">
        <v>114</v>
      </c>
      <c r="B116" s="43">
        <f>Equipes!J88</f>
        <v>0</v>
      </c>
      <c r="C116" s="58">
        <f>Equipes!K88</f>
        <v>0</v>
      </c>
      <c r="D116" s="59">
        <f>Equipes!L88</f>
        <v>0</v>
      </c>
      <c r="E116" s="55">
        <f>Equipes!$K$80</f>
        <v>0</v>
      </c>
      <c r="F116" s="146">
        <f>Equipes!$K$81</f>
        <v>0</v>
      </c>
      <c r="G116" s="56">
        <f>Equipes!$O$81</f>
        <v>0</v>
      </c>
      <c r="H116" s="44">
        <f>Equipes!Q88</f>
        <v>0</v>
      </c>
      <c r="I116" s="42" t="str">
        <f t="shared" si="10"/>
        <v>Blanc</v>
      </c>
      <c r="K116" s="46">
        <f t="shared" si="11"/>
        <v>113</v>
      </c>
      <c r="L116" s="43"/>
      <c r="M116" s="57"/>
      <c r="N116" s="54"/>
      <c r="O116" s="55"/>
      <c r="P116" s="150"/>
      <c r="Q116" s="62"/>
      <c r="R116" s="84"/>
      <c r="S116" s="45"/>
      <c r="T116" s="33" t="b">
        <f t="shared" si="14"/>
        <v>0</v>
      </c>
      <c r="V116" s="339"/>
      <c r="W116" s="103"/>
      <c r="X116" s="57"/>
      <c r="Y116" s="105"/>
      <c r="Z116" s="125"/>
      <c r="AA116" s="151"/>
      <c r="AB116" s="145"/>
      <c r="AC116" s="104"/>
      <c r="AD116" s="144"/>
      <c r="AG116"/>
      <c r="AH116"/>
      <c r="AI116"/>
      <c r="AJ116"/>
      <c r="AK116"/>
      <c r="AL116"/>
      <c r="AM116"/>
    </row>
    <row r="117" spans="1:39" ht="12.75">
      <c r="A117" s="46">
        <v>115</v>
      </c>
      <c r="B117" s="43">
        <f>Equipes!J98</f>
        <v>0</v>
      </c>
      <c r="C117" s="58">
        <f>Equipes!K98</f>
        <v>0</v>
      </c>
      <c r="D117" s="59">
        <f>Equipes!L98</f>
        <v>0</v>
      </c>
      <c r="E117" s="55">
        <f>Equipes!$K$95</f>
        <v>0</v>
      </c>
      <c r="F117" s="146">
        <f>Equipes!$K$96</f>
        <v>0</v>
      </c>
      <c r="G117" s="56">
        <f>Equipes!$O$96</f>
        <v>0</v>
      </c>
      <c r="H117" s="44">
        <f>Equipes!Q98</f>
        <v>0</v>
      </c>
      <c r="I117" s="42" t="str">
        <f t="shared" si="10"/>
        <v>Blanc</v>
      </c>
      <c r="K117" s="46">
        <f t="shared" si="11"/>
        <v>114</v>
      </c>
      <c r="L117" s="49"/>
      <c r="M117" s="63"/>
      <c r="N117" s="62"/>
      <c r="O117" s="55"/>
      <c r="P117" s="150"/>
      <c r="Q117" s="62"/>
      <c r="R117" s="83"/>
      <c r="S117" s="45"/>
      <c r="T117" s="33" t="b">
        <f t="shared" si="14"/>
        <v>0</v>
      </c>
      <c r="V117" s="339"/>
      <c r="W117" s="103"/>
      <c r="X117" s="57"/>
      <c r="Y117" s="105"/>
      <c r="Z117" s="125"/>
      <c r="AA117" s="151"/>
      <c r="AB117" s="145"/>
      <c r="AC117" s="104"/>
      <c r="AD117" s="320"/>
      <c r="AG117"/>
      <c r="AH117"/>
      <c r="AI117"/>
      <c r="AJ117"/>
      <c r="AK117"/>
      <c r="AL117"/>
      <c r="AM117"/>
    </row>
    <row r="118" spans="1:39" ht="12.75">
      <c r="A118" s="46">
        <v>116</v>
      </c>
      <c r="B118" s="43">
        <f>Equipes!J99</f>
        <v>0</v>
      </c>
      <c r="C118" s="58">
        <f>Equipes!K99</f>
        <v>0</v>
      </c>
      <c r="D118" s="59">
        <f>Equipes!L99</f>
        <v>0</v>
      </c>
      <c r="E118" s="55">
        <f>Equipes!$K$95</f>
        <v>0</v>
      </c>
      <c r="F118" s="146">
        <f>Equipes!$K$96</f>
        <v>0</v>
      </c>
      <c r="G118" s="56">
        <f>Equipes!$O$96</f>
        <v>0</v>
      </c>
      <c r="H118" s="44">
        <f>Equipes!Q99</f>
        <v>0</v>
      </c>
      <c r="I118" s="42" t="str">
        <f t="shared" si="10"/>
        <v>Blanc</v>
      </c>
      <c r="K118" s="46">
        <f t="shared" si="11"/>
        <v>115</v>
      </c>
      <c r="L118" s="43"/>
      <c r="M118" s="57"/>
      <c r="N118" s="54"/>
      <c r="O118" s="55"/>
      <c r="P118" s="150"/>
      <c r="Q118" s="62"/>
      <c r="R118" s="84"/>
      <c r="S118" s="45"/>
      <c r="T118" s="33" t="b">
        <f t="shared" si="14"/>
        <v>0</v>
      </c>
      <c r="V118" s="339"/>
      <c r="W118" s="139"/>
      <c r="X118" s="63"/>
      <c r="Y118" s="344"/>
      <c r="Z118" s="125"/>
      <c r="AA118" s="151"/>
      <c r="AB118" s="145"/>
      <c r="AC118" s="351"/>
      <c r="AD118" s="144"/>
      <c r="AG118"/>
      <c r="AH118"/>
      <c r="AI118"/>
      <c r="AJ118"/>
      <c r="AK118"/>
      <c r="AL118"/>
      <c r="AM118"/>
    </row>
    <row r="119" spans="1:39" ht="12.75">
      <c r="A119" s="46">
        <v>117</v>
      </c>
      <c r="B119" s="43">
        <f>Equipes!J100</f>
        <v>0</v>
      </c>
      <c r="C119" s="58">
        <f>Equipes!K100</f>
        <v>0</v>
      </c>
      <c r="D119" s="59">
        <f>Equipes!L100</f>
        <v>0</v>
      </c>
      <c r="E119" s="55">
        <f>Equipes!$K$95</f>
        <v>0</v>
      </c>
      <c r="F119" s="146">
        <f>Equipes!$K$96</f>
        <v>0</v>
      </c>
      <c r="G119" s="56">
        <f>Equipes!$O$96</f>
        <v>0</v>
      </c>
      <c r="H119" s="44">
        <f>Equipes!Q100</f>
        <v>0</v>
      </c>
      <c r="I119" s="42" t="str">
        <f t="shared" si="10"/>
        <v>Blanc</v>
      </c>
      <c r="K119" s="46">
        <f t="shared" si="11"/>
        <v>116</v>
      </c>
      <c r="L119" s="43"/>
      <c r="M119" s="57"/>
      <c r="N119" s="54"/>
      <c r="O119" s="55"/>
      <c r="P119" s="150"/>
      <c r="Q119" s="62"/>
      <c r="R119" s="84"/>
      <c r="S119" s="45"/>
      <c r="T119" s="33" t="b">
        <f t="shared" si="14"/>
        <v>0</v>
      </c>
      <c r="V119" s="339"/>
      <c r="W119" s="139"/>
      <c r="X119" s="63"/>
      <c r="Y119" s="344"/>
      <c r="Z119" s="125"/>
      <c r="AA119" s="348"/>
      <c r="AB119" s="145"/>
      <c r="AC119" s="125"/>
      <c r="AD119" s="340"/>
      <c r="AG119"/>
      <c r="AH119"/>
      <c r="AI119"/>
      <c r="AJ119"/>
      <c r="AK119"/>
      <c r="AL119"/>
      <c r="AM119"/>
    </row>
    <row r="120" spans="1:39" ht="13.5" thickBot="1">
      <c r="A120" s="46">
        <v>118</v>
      </c>
      <c r="B120" s="43">
        <f>Equipes!J101</f>
        <v>0</v>
      </c>
      <c r="C120" s="58">
        <f>Equipes!K101</f>
        <v>0</v>
      </c>
      <c r="D120" s="59">
        <f>Equipes!L101</f>
        <v>0</v>
      </c>
      <c r="E120" s="55">
        <f>Equipes!$K$95</f>
        <v>0</v>
      </c>
      <c r="F120" s="146">
        <f>Equipes!$K$96</f>
        <v>0</v>
      </c>
      <c r="G120" s="56">
        <f>Equipes!$O$96</f>
        <v>0</v>
      </c>
      <c r="H120" s="44">
        <f>Equipes!Q101</f>
        <v>0</v>
      </c>
      <c r="I120" s="42" t="str">
        <f t="shared" si="10"/>
        <v>Blanc</v>
      </c>
      <c r="K120" s="46">
        <f t="shared" si="11"/>
        <v>117</v>
      </c>
      <c r="L120" s="43"/>
      <c r="M120" s="57"/>
      <c r="N120" s="54"/>
      <c r="O120" s="55"/>
      <c r="P120" s="150"/>
      <c r="Q120" s="62"/>
      <c r="R120" s="83"/>
      <c r="S120" s="45"/>
      <c r="T120" s="33" t="b">
        <f t="shared" si="14"/>
        <v>0</v>
      </c>
      <c r="V120" s="341"/>
      <c r="W120" s="345"/>
      <c r="X120" s="346"/>
      <c r="Y120" s="347"/>
      <c r="Z120" s="342"/>
      <c r="AA120" s="349"/>
      <c r="AB120" s="350"/>
      <c r="AC120" s="342"/>
      <c r="AD120" s="343"/>
      <c r="AG120"/>
      <c r="AH120"/>
      <c r="AI120"/>
      <c r="AJ120"/>
      <c r="AK120"/>
      <c r="AL120"/>
      <c r="AM120"/>
    </row>
    <row r="121" spans="1:39" ht="13.5" thickTop="1">
      <c r="A121" s="46">
        <v>119</v>
      </c>
      <c r="B121" s="43">
        <f>Equipes!J102</f>
        <v>0</v>
      </c>
      <c r="C121" s="58">
        <f>Equipes!K102</f>
        <v>0</v>
      </c>
      <c r="D121" s="59">
        <f>Equipes!L102</f>
        <v>0</v>
      </c>
      <c r="E121" s="55">
        <f>Equipes!$K$95</f>
        <v>0</v>
      </c>
      <c r="F121" s="146">
        <f>Equipes!$K$96</f>
        <v>0</v>
      </c>
      <c r="G121" s="56">
        <f>Equipes!$O$96</f>
        <v>0</v>
      </c>
      <c r="H121" s="44">
        <f>Equipes!Q102</f>
        <v>0</v>
      </c>
      <c r="I121" s="42" t="str">
        <f t="shared" si="10"/>
        <v>Blanc</v>
      </c>
      <c r="K121" s="46">
        <f t="shared" si="11"/>
        <v>118</v>
      </c>
      <c r="L121" s="43"/>
      <c r="M121" s="57"/>
      <c r="N121" s="54"/>
      <c r="O121" s="55"/>
      <c r="P121" s="150"/>
      <c r="Q121" s="62"/>
      <c r="R121" s="84"/>
      <c r="S121" s="45"/>
      <c r="T121" s="33" t="b">
        <f t="shared" si="14"/>
        <v>0</v>
      </c>
      <c r="AG121"/>
      <c r="AH121"/>
      <c r="AI121"/>
      <c r="AJ121"/>
      <c r="AK121"/>
      <c r="AL121"/>
      <c r="AM121"/>
    </row>
    <row r="122" spans="1:39" ht="12.75">
      <c r="A122" s="46">
        <v>120</v>
      </c>
      <c r="B122" s="43">
        <f>Equipes!J103</f>
        <v>0</v>
      </c>
      <c r="C122" s="58">
        <f>Equipes!K103</f>
        <v>0</v>
      </c>
      <c r="D122" s="59">
        <f>Equipes!L103</f>
        <v>0</v>
      </c>
      <c r="E122" s="55">
        <f>Equipes!$K$95</f>
        <v>0</v>
      </c>
      <c r="F122" s="146">
        <f>Equipes!$K$96</f>
        <v>0</v>
      </c>
      <c r="G122" s="56">
        <f>Equipes!$O$96</f>
        <v>0</v>
      </c>
      <c r="H122" s="44">
        <f>Equipes!Q103</f>
        <v>0</v>
      </c>
      <c r="I122" s="42" t="str">
        <f t="shared" si="10"/>
        <v>Blanc</v>
      </c>
      <c r="K122" s="46">
        <f t="shared" si="11"/>
        <v>119</v>
      </c>
      <c r="L122" s="43"/>
      <c r="M122" s="57"/>
      <c r="N122" s="54"/>
      <c r="O122" s="55"/>
      <c r="P122" s="150"/>
      <c r="Q122" s="62"/>
      <c r="R122" s="84"/>
      <c r="S122" s="45"/>
      <c r="T122" s="33" t="b">
        <f t="shared" si="14"/>
        <v>0</v>
      </c>
      <c r="AG122"/>
      <c r="AH122"/>
      <c r="AI122"/>
      <c r="AJ122"/>
      <c r="AK122"/>
      <c r="AL122"/>
      <c r="AM122"/>
    </row>
    <row r="123" spans="1:39" ht="12.75">
      <c r="A123" s="46">
        <v>121</v>
      </c>
      <c r="B123" s="43">
        <f>Equipes!J111</f>
        <v>0</v>
      </c>
      <c r="C123" s="58">
        <f>Equipes!K111</f>
        <v>0</v>
      </c>
      <c r="D123" s="59">
        <f>Equipes!L111</f>
        <v>0</v>
      </c>
      <c r="E123" s="55">
        <f>Equipes!$K$108</f>
        <v>0</v>
      </c>
      <c r="F123" s="146">
        <f>Equipes!$K$109</f>
        <v>0</v>
      </c>
      <c r="G123" s="56">
        <f>Equipes!$O$109</f>
        <v>0</v>
      </c>
      <c r="H123" s="44">
        <f>Equipes!Q111</f>
        <v>0</v>
      </c>
      <c r="I123" s="42" t="str">
        <f t="shared" si="10"/>
        <v>Blanc</v>
      </c>
      <c r="K123" s="46">
        <f t="shared" si="11"/>
        <v>120</v>
      </c>
      <c r="L123" s="43"/>
      <c r="M123" s="57"/>
      <c r="N123" s="54"/>
      <c r="O123" s="55"/>
      <c r="P123" s="150"/>
      <c r="Q123" s="62"/>
      <c r="R123" s="84"/>
      <c r="S123" s="45"/>
      <c r="T123" s="33" t="b">
        <f t="shared" si="14"/>
        <v>0</v>
      </c>
      <c r="AG123"/>
      <c r="AH123"/>
      <c r="AI123"/>
      <c r="AJ123"/>
      <c r="AK123"/>
      <c r="AL123"/>
      <c r="AM123"/>
    </row>
    <row r="124" spans="1:39" ht="12.75">
      <c r="A124" s="46">
        <v>122</v>
      </c>
      <c r="B124" s="43">
        <f>Equipes!J112</f>
        <v>0</v>
      </c>
      <c r="C124" s="58">
        <f>Equipes!K112</f>
        <v>0</v>
      </c>
      <c r="D124" s="59">
        <f>Equipes!L112</f>
        <v>0</v>
      </c>
      <c r="E124" s="55">
        <f>Equipes!$K$108</f>
        <v>0</v>
      </c>
      <c r="F124" s="146">
        <f>Equipes!$K$109</f>
        <v>0</v>
      </c>
      <c r="G124" s="56">
        <f>Equipes!$O$109</f>
        <v>0</v>
      </c>
      <c r="H124" s="44">
        <f>Equipes!Q112</f>
        <v>0</v>
      </c>
      <c r="I124" s="42" t="str">
        <f t="shared" si="10"/>
        <v>Blanc</v>
      </c>
      <c r="K124" s="46">
        <f t="shared" si="11"/>
        <v>121</v>
      </c>
      <c r="L124" s="43"/>
      <c r="M124" s="57"/>
      <c r="N124" s="54"/>
      <c r="O124" s="55"/>
      <c r="P124" s="150"/>
      <c r="Q124" s="62"/>
      <c r="R124" s="84"/>
      <c r="S124" s="45"/>
      <c r="T124" s="33" t="b">
        <f t="shared" si="14"/>
        <v>0</v>
      </c>
      <c r="AG124"/>
      <c r="AH124"/>
      <c r="AI124"/>
      <c r="AJ124"/>
      <c r="AK124"/>
      <c r="AL124"/>
      <c r="AM124"/>
    </row>
    <row r="125" spans="1:39" ht="12.75">
      <c r="A125" s="46">
        <v>123</v>
      </c>
      <c r="B125" s="43">
        <f>Equipes!J113</f>
        <v>0</v>
      </c>
      <c r="C125" s="58">
        <f>Equipes!K113</f>
        <v>0</v>
      </c>
      <c r="D125" s="59">
        <f>Equipes!L113</f>
        <v>0</v>
      </c>
      <c r="E125" s="55">
        <f>Equipes!$K$108</f>
        <v>0</v>
      </c>
      <c r="F125" s="146">
        <f>Equipes!$K$109</f>
        <v>0</v>
      </c>
      <c r="G125" s="56">
        <f>Equipes!$O$109</f>
        <v>0</v>
      </c>
      <c r="H125" s="44">
        <f>Equipes!Q113</f>
        <v>0</v>
      </c>
      <c r="I125" s="42" t="str">
        <f t="shared" si="10"/>
        <v>Blanc</v>
      </c>
      <c r="K125" s="46">
        <f t="shared" si="11"/>
        <v>122</v>
      </c>
      <c r="L125" s="49"/>
      <c r="M125" s="63"/>
      <c r="N125" s="62"/>
      <c r="O125" s="55"/>
      <c r="P125" s="150"/>
      <c r="Q125" s="62"/>
      <c r="R125" s="83"/>
      <c r="S125" s="45"/>
      <c r="T125" s="33" t="b">
        <f t="shared" si="14"/>
        <v>0</v>
      </c>
      <c r="AG125"/>
      <c r="AH125"/>
      <c r="AI125"/>
      <c r="AJ125"/>
      <c r="AK125"/>
      <c r="AL125"/>
      <c r="AM125"/>
    </row>
    <row r="126" spans="1:39" ht="12.75">
      <c r="A126" s="46">
        <v>124</v>
      </c>
      <c r="B126" s="43">
        <f>Equipes!J114</f>
        <v>0</v>
      </c>
      <c r="C126" s="58">
        <f>Equipes!K114</f>
        <v>0</v>
      </c>
      <c r="D126" s="59">
        <f>Equipes!L114</f>
        <v>0</v>
      </c>
      <c r="E126" s="55">
        <f>Equipes!$K$108</f>
        <v>0</v>
      </c>
      <c r="F126" s="146">
        <f>Equipes!$K$109</f>
        <v>0</v>
      </c>
      <c r="G126" s="56">
        <f>Equipes!$O$109</f>
        <v>0</v>
      </c>
      <c r="H126" s="44">
        <f>Equipes!Q114</f>
        <v>0</v>
      </c>
      <c r="I126" s="42" t="str">
        <f t="shared" si="10"/>
        <v>Blanc</v>
      </c>
      <c r="K126" s="46">
        <f t="shared" si="11"/>
        <v>123</v>
      </c>
      <c r="L126" s="43"/>
      <c r="M126" s="57"/>
      <c r="N126" s="54"/>
      <c r="O126" s="55"/>
      <c r="P126" s="150"/>
      <c r="Q126" s="62"/>
      <c r="R126" s="84"/>
      <c r="S126" s="45"/>
      <c r="T126" s="33" t="b">
        <f t="shared" si="14"/>
        <v>0</v>
      </c>
      <c r="AG126"/>
      <c r="AH126"/>
      <c r="AI126"/>
      <c r="AJ126"/>
      <c r="AK126"/>
      <c r="AL126"/>
      <c r="AM126"/>
    </row>
    <row r="127" spans="1:39" ht="12.75">
      <c r="A127" s="46">
        <v>125</v>
      </c>
      <c r="B127" s="43">
        <f>Equipes!J115</f>
        <v>0</v>
      </c>
      <c r="C127" s="58">
        <f>Equipes!K115</f>
        <v>0</v>
      </c>
      <c r="D127" s="59">
        <f>Equipes!L115</f>
        <v>0</v>
      </c>
      <c r="E127" s="55">
        <f>Equipes!$K$108</f>
        <v>0</v>
      </c>
      <c r="F127" s="146">
        <f>Equipes!$K$109</f>
        <v>0</v>
      </c>
      <c r="G127" s="56">
        <f>Equipes!$O$109</f>
        <v>0</v>
      </c>
      <c r="H127" s="44">
        <f>Equipes!Q115</f>
        <v>0</v>
      </c>
      <c r="I127" s="42" t="str">
        <f t="shared" si="10"/>
        <v>Blanc</v>
      </c>
      <c r="K127" s="46">
        <f t="shared" si="11"/>
        <v>124</v>
      </c>
      <c r="L127" s="49"/>
      <c r="M127" s="63"/>
      <c r="N127" s="62"/>
      <c r="O127" s="55"/>
      <c r="P127" s="150"/>
      <c r="Q127" s="62"/>
      <c r="R127" s="143"/>
      <c r="S127" s="45"/>
      <c r="T127" s="33" t="b">
        <f t="shared" si="14"/>
        <v>0</v>
      </c>
      <c r="AG127"/>
      <c r="AH127"/>
      <c r="AI127"/>
      <c r="AJ127"/>
      <c r="AK127"/>
      <c r="AL127"/>
      <c r="AM127"/>
    </row>
    <row r="128" spans="1:39" ht="12.75">
      <c r="A128" s="46">
        <v>126</v>
      </c>
      <c r="B128" s="43">
        <f>Equipes!J116</f>
        <v>0</v>
      </c>
      <c r="C128" s="58">
        <f>Equipes!K116</f>
        <v>0</v>
      </c>
      <c r="D128" s="59">
        <f>Equipes!L116</f>
        <v>0</v>
      </c>
      <c r="E128" s="55">
        <f>Equipes!$K$108</f>
        <v>0</v>
      </c>
      <c r="F128" s="146">
        <f>Equipes!$K$109</f>
        <v>0</v>
      </c>
      <c r="G128" s="56">
        <f>Equipes!$O$109</f>
        <v>0</v>
      </c>
      <c r="H128" s="44">
        <f>Equipes!Q116</f>
        <v>0</v>
      </c>
      <c r="I128" s="42" t="str">
        <f t="shared" si="10"/>
        <v>Blanc</v>
      </c>
      <c r="K128" s="46">
        <f t="shared" si="11"/>
        <v>125</v>
      </c>
      <c r="L128" s="49"/>
      <c r="M128" s="63"/>
      <c r="N128" s="380"/>
      <c r="O128" s="55"/>
      <c r="P128" s="150"/>
      <c r="Q128" s="62"/>
      <c r="R128" s="143"/>
      <c r="S128" s="45"/>
      <c r="T128" s="33" t="b">
        <f t="shared" si="14"/>
        <v>0</v>
      </c>
      <c r="AG128"/>
      <c r="AH128"/>
      <c r="AI128"/>
      <c r="AJ128"/>
      <c r="AK128"/>
      <c r="AL128"/>
      <c r="AM128"/>
    </row>
    <row r="129" spans="1:39" ht="12.75">
      <c r="A129" s="46">
        <v>127</v>
      </c>
      <c r="B129" s="43">
        <f>Equipes!J124</f>
        <v>0</v>
      </c>
      <c r="C129" s="58">
        <f>Equipes!K124</f>
        <v>0</v>
      </c>
      <c r="D129" s="59">
        <f>Equipes!L124</f>
        <v>0</v>
      </c>
      <c r="E129" s="55">
        <f>Equipes!$K$121</f>
        <v>0</v>
      </c>
      <c r="F129" s="146">
        <f>Equipes!$K$122</f>
        <v>0</v>
      </c>
      <c r="G129" s="56">
        <f>Equipes!$O$122</f>
        <v>0</v>
      </c>
      <c r="H129" s="44">
        <f>Equipes!Q124</f>
        <v>0</v>
      </c>
      <c r="I129" s="42" t="str">
        <f t="shared" si="10"/>
        <v>Blanc</v>
      </c>
      <c r="K129" s="46">
        <f t="shared" si="11"/>
        <v>126</v>
      </c>
      <c r="L129" s="49"/>
      <c r="M129" s="63"/>
      <c r="N129" s="62"/>
      <c r="O129" s="55"/>
      <c r="P129" s="150"/>
      <c r="Q129" s="62"/>
      <c r="R129" s="84"/>
      <c r="S129" s="45"/>
      <c r="T129" s="33" t="b">
        <f t="shared" si="14"/>
        <v>0</v>
      </c>
      <c r="AG129"/>
      <c r="AH129"/>
      <c r="AI129"/>
      <c r="AJ129"/>
      <c r="AK129"/>
      <c r="AL129"/>
      <c r="AM129"/>
    </row>
    <row r="130" spans="1:39" ht="12.75">
      <c r="A130" s="46">
        <v>128</v>
      </c>
      <c r="B130" s="43">
        <f>Equipes!J125</f>
        <v>0</v>
      </c>
      <c r="C130" s="58">
        <f>Equipes!K125</f>
        <v>0</v>
      </c>
      <c r="D130" s="59">
        <f>Equipes!L125</f>
        <v>0</v>
      </c>
      <c r="E130" s="55">
        <f>Equipes!$K$121</f>
        <v>0</v>
      </c>
      <c r="F130" s="146">
        <f>Equipes!$K$122</f>
        <v>0</v>
      </c>
      <c r="G130" s="56">
        <f>Equipes!$O$122</f>
        <v>0</v>
      </c>
      <c r="H130" s="44">
        <f>Equipes!Q125</f>
        <v>0</v>
      </c>
      <c r="I130" s="42" t="str">
        <f t="shared" si="10"/>
        <v>Blanc</v>
      </c>
      <c r="K130" s="46">
        <f t="shared" si="11"/>
        <v>127</v>
      </c>
      <c r="L130" s="43"/>
      <c r="M130" s="57"/>
      <c r="N130" s="54"/>
      <c r="O130" s="55"/>
      <c r="P130" s="150"/>
      <c r="Q130" s="62"/>
      <c r="R130" s="84"/>
      <c r="S130" s="45"/>
      <c r="T130" s="33" t="b">
        <f t="shared" si="14"/>
        <v>0</v>
      </c>
      <c r="AG130"/>
      <c r="AH130"/>
      <c r="AI130"/>
      <c r="AJ130"/>
      <c r="AK130"/>
      <c r="AL130"/>
      <c r="AM130"/>
    </row>
    <row r="131" spans="1:39" ht="12.75">
      <c r="A131" s="46">
        <v>129</v>
      </c>
      <c r="B131" s="43">
        <f>Equipes!J126</f>
        <v>0</v>
      </c>
      <c r="C131" s="58">
        <f>Equipes!K126</f>
        <v>0</v>
      </c>
      <c r="D131" s="59">
        <f>Equipes!L126</f>
        <v>0</v>
      </c>
      <c r="E131" s="55">
        <f>Equipes!$K$121</f>
        <v>0</v>
      </c>
      <c r="F131" s="146">
        <f>Equipes!$K$122</f>
        <v>0</v>
      </c>
      <c r="G131" s="56">
        <f>Equipes!$O$122</f>
        <v>0</v>
      </c>
      <c r="H131" s="44">
        <f>Equipes!Q126</f>
        <v>0</v>
      </c>
      <c r="I131" s="42" t="str">
        <f t="shared" si="10"/>
        <v>Blanc</v>
      </c>
      <c r="K131" s="46">
        <f t="shared" si="11"/>
        <v>128</v>
      </c>
      <c r="L131" s="49"/>
      <c r="M131" s="63"/>
      <c r="N131" s="62"/>
      <c r="O131" s="55"/>
      <c r="P131" s="150"/>
      <c r="Q131" s="62"/>
      <c r="R131" s="83"/>
      <c r="S131" s="45"/>
      <c r="T131" s="33" t="b">
        <f t="shared" si="14"/>
        <v>0</v>
      </c>
      <c r="AG131"/>
      <c r="AH131"/>
      <c r="AI131"/>
      <c r="AJ131"/>
      <c r="AK131"/>
      <c r="AL131"/>
      <c r="AM131"/>
    </row>
    <row r="132" spans="1:39" ht="12.75">
      <c r="A132" s="46">
        <v>130</v>
      </c>
      <c r="B132" s="43">
        <f>Equipes!J127</f>
        <v>0</v>
      </c>
      <c r="C132" s="58">
        <f>Equipes!K127</f>
        <v>0</v>
      </c>
      <c r="D132" s="59">
        <f>Equipes!L127</f>
        <v>0</v>
      </c>
      <c r="E132" s="55">
        <f>Equipes!$K$121</f>
        <v>0</v>
      </c>
      <c r="F132" s="146">
        <f>Equipes!$K$122</f>
        <v>0</v>
      </c>
      <c r="G132" s="56">
        <f>Equipes!$O$122</f>
        <v>0</v>
      </c>
      <c r="H132" s="44">
        <f>Equipes!Q127</f>
        <v>0</v>
      </c>
      <c r="I132" s="42" t="str">
        <f t="shared" si="10"/>
        <v>Blanc</v>
      </c>
      <c r="K132" s="46">
        <f t="shared" si="11"/>
        <v>129</v>
      </c>
      <c r="L132" s="49"/>
      <c r="M132" s="63"/>
      <c r="N132" s="380"/>
      <c r="O132" s="55"/>
      <c r="P132" s="150"/>
      <c r="Q132" s="62"/>
      <c r="R132" s="143"/>
      <c r="S132" s="45"/>
      <c r="T132" s="33" t="b">
        <f t="shared" si="14"/>
        <v>0</v>
      </c>
      <c r="AG132"/>
      <c r="AH132"/>
      <c r="AI132"/>
      <c r="AJ132"/>
      <c r="AK132"/>
      <c r="AL132"/>
      <c r="AM132"/>
    </row>
    <row r="133" spans="1:39" ht="12.75">
      <c r="A133" s="46">
        <v>131</v>
      </c>
      <c r="B133" s="43">
        <f>Equipes!J128</f>
        <v>0</v>
      </c>
      <c r="C133" s="58">
        <f>Equipes!K128</f>
        <v>0</v>
      </c>
      <c r="D133" s="59">
        <f>Equipes!L128</f>
        <v>0</v>
      </c>
      <c r="E133" s="55">
        <f>Equipes!$K$121</f>
        <v>0</v>
      </c>
      <c r="F133" s="146">
        <f>Equipes!$K$122</f>
        <v>0</v>
      </c>
      <c r="G133" s="56">
        <f>Equipes!$O$122</f>
        <v>0</v>
      </c>
      <c r="H133" s="44">
        <f>Equipes!Q128</f>
        <v>0</v>
      </c>
      <c r="I133" s="42" t="str">
        <f aca="true" t="shared" si="15" ref="I133:I196">IF(H133&lt;50,"Blanc",IF(H133&lt;54,"Vert",IF(H133&lt;60,"Bleu",IF(H133&lt;68,"Marron",IF(H133&gt;67.99,"Tricolore")))))</f>
        <v>Blanc</v>
      </c>
      <c r="K133" s="46">
        <f t="shared" si="11"/>
        <v>130</v>
      </c>
      <c r="L133" s="49"/>
      <c r="M133" s="63"/>
      <c r="N133" s="380"/>
      <c r="O133" s="55"/>
      <c r="P133" s="150"/>
      <c r="Q133" s="62"/>
      <c r="R133" s="143"/>
      <c r="S133" s="45"/>
      <c r="T133" s="33" t="b">
        <f t="shared" si="14"/>
        <v>0</v>
      </c>
      <c r="AG133"/>
      <c r="AH133"/>
      <c r="AI133"/>
      <c r="AJ133"/>
      <c r="AK133"/>
      <c r="AL133"/>
      <c r="AM133"/>
    </row>
    <row r="134" spans="1:39" ht="12.75">
      <c r="A134" s="46">
        <v>132</v>
      </c>
      <c r="B134" s="43">
        <f>Equipes!J129</f>
        <v>0</v>
      </c>
      <c r="C134" s="58">
        <f>Equipes!K129</f>
        <v>0</v>
      </c>
      <c r="D134" s="59">
        <f>Equipes!L129</f>
        <v>0</v>
      </c>
      <c r="E134" s="55">
        <f>Equipes!$K$121</f>
        <v>0</v>
      </c>
      <c r="F134" s="146">
        <f>Equipes!$K$122</f>
        <v>0</v>
      </c>
      <c r="G134" s="56">
        <f>Equipes!$O$122</f>
        <v>0</v>
      </c>
      <c r="H134" s="44">
        <f>Equipes!Q129</f>
        <v>0</v>
      </c>
      <c r="I134" s="42" t="str">
        <f t="shared" si="15"/>
        <v>Blanc</v>
      </c>
      <c r="K134" s="46">
        <f t="shared" si="11"/>
        <v>131</v>
      </c>
      <c r="L134" s="43"/>
      <c r="M134" s="57"/>
      <c r="N134" s="54"/>
      <c r="O134" s="55"/>
      <c r="P134" s="150"/>
      <c r="Q134" s="62"/>
      <c r="R134" s="84"/>
      <c r="S134" s="45"/>
      <c r="T134" s="33" t="b">
        <f t="shared" si="14"/>
        <v>0</v>
      </c>
      <c r="AG134"/>
      <c r="AH134"/>
      <c r="AI134"/>
      <c r="AJ134"/>
      <c r="AK134"/>
      <c r="AL134"/>
      <c r="AM134"/>
    </row>
    <row r="135" spans="1:39" ht="12.75">
      <c r="A135" s="46">
        <v>133</v>
      </c>
      <c r="B135" s="43">
        <f>Equipes!J137</f>
        <v>0</v>
      </c>
      <c r="C135" s="58">
        <f>Equipes!K137</f>
        <v>0</v>
      </c>
      <c r="D135" s="59">
        <f>Equipes!L137</f>
        <v>0</v>
      </c>
      <c r="E135" s="55">
        <f>Equipes!$K$134</f>
        <v>0</v>
      </c>
      <c r="F135" s="146">
        <f>Equipes!$K$135</f>
        <v>0</v>
      </c>
      <c r="G135" s="56">
        <f>Equipes!$O$135</f>
        <v>0</v>
      </c>
      <c r="H135" s="44">
        <f>Equipes!Q137</f>
        <v>0</v>
      </c>
      <c r="I135" s="42" t="str">
        <f t="shared" si="15"/>
        <v>Blanc</v>
      </c>
      <c r="K135" s="46">
        <f aca="true" t="shared" si="16" ref="K135:K149">K134+1</f>
        <v>132</v>
      </c>
      <c r="L135" s="43"/>
      <c r="M135" s="57"/>
      <c r="N135" s="54"/>
      <c r="O135" s="55"/>
      <c r="P135" s="150"/>
      <c r="Q135" s="62"/>
      <c r="R135" s="84"/>
      <c r="S135" s="45"/>
      <c r="T135" s="33" t="b">
        <f t="shared" si="14"/>
        <v>0</v>
      </c>
      <c r="AG135"/>
      <c r="AH135"/>
      <c r="AI135"/>
      <c r="AJ135"/>
      <c r="AK135"/>
      <c r="AL135"/>
      <c r="AM135"/>
    </row>
    <row r="136" spans="1:39" ht="12.75">
      <c r="A136" s="46">
        <v>134</v>
      </c>
      <c r="B136" s="43">
        <f>Equipes!J138</f>
        <v>0</v>
      </c>
      <c r="C136" s="58">
        <f>Equipes!K138</f>
        <v>0</v>
      </c>
      <c r="D136" s="59">
        <f>Equipes!L138</f>
        <v>0</v>
      </c>
      <c r="E136" s="55">
        <f>Equipes!$K$134</f>
        <v>0</v>
      </c>
      <c r="F136" s="146">
        <f>Equipes!$K$135</f>
        <v>0</v>
      </c>
      <c r="G136" s="56">
        <f>Equipes!$O$135</f>
        <v>0</v>
      </c>
      <c r="H136" s="44">
        <f>Equipes!Q138</f>
        <v>0</v>
      </c>
      <c r="I136" s="42" t="str">
        <f t="shared" si="15"/>
        <v>Blanc</v>
      </c>
      <c r="K136" s="46">
        <f t="shared" si="16"/>
        <v>133</v>
      </c>
      <c r="L136" s="49"/>
      <c r="M136" s="63"/>
      <c r="N136" s="62"/>
      <c r="O136" s="55"/>
      <c r="P136" s="150"/>
      <c r="Q136" s="62"/>
      <c r="R136" s="83"/>
      <c r="S136" s="45"/>
      <c r="T136" s="33" t="b">
        <f t="shared" si="14"/>
        <v>0</v>
      </c>
      <c r="AG136"/>
      <c r="AH136"/>
      <c r="AI136"/>
      <c r="AJ136"/>
      <c r="AK136"/>
      <c r="AL136"/>
      <c r="AM136"/>
    </row>
    <row r="137" spans="1:39" ht="12.75">
      <c r="A137" s="46">
        <v>135</v>
      </c>
      <c r="B137" s="43">
        <f>Equipes!J139</f>
        <v>0</v>
      </c>
      <c r="C137" s="58">
        <f>Equipes!K139</f>
        <v>0</v>
      </c>
      <c r="D137" s="59">
        <f>Equipes!L139</f>
        <v>0</v>
      </c>
      <c r="E137" s="55">
        <f>Equipes!$K$134</f>
        <v>0</v>
      </c>
      <c r="F137" s="146">
        <f>Equipes!$K$135</f>
        <v>0</v>
      </c>
      <c r="G137" s="56">
        <f>Equipes!$O$135</f>
        <v>0</v>
      </c>
      <c r="H137" s="44">
        <f>Equipes!Q139</f>
        <v>0</v>
      </c>
      <c r="I137" s="42" t="str">
        <f t="shared" si="15"/>
        <v>Blanc</v>
      </c>
      <c r="K137" s="46">
        <f t="shared" si="16"/>
        <v>134</v>
      </c>
      <c r="L137" s="49"/>
      <c r="M137" s="63"/>
      <c r="N137" s="380"/>
      <c r="O137" s="55"/>
      <c r="P137" s="150"/>
      <c r="Q137" s="62"/>
      <c r="R137" s="143"/>
      <c r="S137" s="45"/>
      <c r="T137" s="33" t="b">
        <f t="shared" si="14"/>
        <v>0</v>
      </c>
      <c r="AG137"/>
      <c r="AH137"/>
      <c r="AI137"/>
      <c r="AJ137"/>
      <c r="AK137"/>
      <c r="AL137"/>
      <c r="AM137"/>
    </row>
    <row r="138" spans="1:39" ht="12.75">
      <c r="A138" s="46">
        <v>136</v>
      </c>
      <c r="B138" s="43">
        <f>Equipes!J140</f>
        <v>0</v>
      </c>
      <c r="C138" s="58">
        <f>Equipes!K140</f>
        <v>0</v>
      </c>
      <c r="D138" s="59">
        <f>Equipes!L140</f>
        <v>0</v>
      </c>
      <c r="E138" s="55">
        <f>Equipes!$K$134</f>
        <v>0</v>
      </c>
      <c r="F138" s="146">
        <f>Equipes!$K$135</f>
        <v>0</v>
      </c>
      <c r="G138" s="56">
        <f>Equipes!$O$135</f>
        <v>0</v>
      </c>
      <c r="H138" s="44">
        <f>Equipes!Q140</f>
        <v>0</v>
      </c>
      <c r="I138" s="42" t="str">
        <f t="shared" si="15"/>
        <v>Blanc</v>
      </c>
      <c r="K138" s="46">
        <f t="shared" si="16"/>
        <v>135</v>
      </c>
      <c r="L138" s="43"/>
      <c r="M138" s="57"/>
      <c r="N138" s="54"/>
      <c r="O138" s="55"/>
      <c r="P138" s="150"/>
      <c r="Q138" s="62"/>
      <c r="R138" s="84"/>
      <c r="S138" s="48"/>
      <c r="T138" s="33" t="b">
        <f t="shared" si="14"/>
        <v>0</v>
      </c>
      <c r="AG138"/>
      <c r="AH138"/>
      <c r="AI138"/>
      <c r="AJ138"/>
      <c r="AK138"/>
      <c r="AL138"/>
      <c r="AM138"/>
    </row>
    <row r="139" spans="1:39" ht="12.75">
      <c r="A139" s="46">
        <v>137</v>
      </c>
      <c r="B139" s="43">
        <f>Equipes!J141</f>
        <v>0</v>
      </c>
      <c r="C139" s="58">
        <f>Equipes!K141</f>
        <v>0</v>
      </c>
      <c r="D139" s="59">
        <f>Equipes!L141</f>
        <v>0</v>
      </c>
      <c r="E139" s="55">
        <f>Equipes!$K$134</f>
        <v>0</v>
      </c>
      <c r="F139" s="146">
        <f>Equipes!$K$135</f>
        <v>0</v>
      </c>
      <c r="G139" s="56">
        <f>Equipes!$O$135</f>
        <v>0</v>
      </c>
      <c r="H139" s="44">
        <f>Equipes!Q141</f>
        <v>0</v>
      </c>
      <c r="I139" s="42" t="str">
        <f t="shared" si="15"/>
        <v>Blanc</v>
      </c>
      <c r="K139" s="46">
        <f t="shared" si="16"/>
        <v>136</v>
      </c>
      <c r="L139" s="49"/>
      <c r="M139" s="63"/>
      <c r="N139" s="62"/>
      <c r="O139" s="55"/>
      <c r="P139" s="150"/>
      <c r="Q139" s="62"/>
      <c r="R139" s="84"/>
      <c r="S139" s="45"/>
      <c r="T139" s="33" t="b">
        <f t="shared" si="14"/>
        <v>0</v>
      </c>
      <c r="AG139"/>
      <c r="AH139"/>
      <c r="AI139"/>
      <c r="AJ139"/>
      <c r="AK139"/>
      <c r="AL139"/>
      <c r="AM139"/>
    </row>
    <row r="140" spans="1:39" ht="12.75">
      <c r="A140" s="46">
        <v>138</v>
      </c>
      <c r="B140" s="43">
        <f>Equipes!J142</f>
        <v>0</v>
      </c>
      <c r="C140" s="58">
        <f>Equipes!K142</f>
        <v>0</v>
      </c>
      <c r="D140" s="59">
        <f>Equipes!L142</f>
        <v>0</v>
      </c>
      <c r="E140" s="55">
        <f>Equipes!$K$134</f>
        <v>0</v>
      </c>
      <c r="F140" s="146">
        <f>Equipes!$K$135</f>
        <v>0</v>
      </c>
      <c r="G140" s="56">
        <f>Equipes!$O$135</f>
        <v>0</v>
      </c>
      <c r="H140" s="44">
        <f>Equipes!Q142</f>
        <v>0</v>
      </c>
      <c r="I140" s="42" t="str">
        <f t="shared" si="15"/>
        <v>Blanc</v>
      </c>
      <c r="K140" s="46">
        <f t="shared" si="16"/>
        <v>137</v>
      </c>
      <c r="L140" s="49"/>
      <c r="M140" s="63"/>
      <c r="N140" s="62"/>
      <c r="O140" s="55"/>
      <c r="P140" s="150"/>
      <c r="Q140" s="62"/>
      <c r="R140" s="83"/>
      <c r="S140" s="45"/>
      <c r="T140" s="33" t="b">
        <f t="shared" si="14"/>
        <v>0</v>
      </c>
      <c r="AG140"/>
      <c r="AH140"/>
      <c r="AI140"/>
      <c r="AJ140"/>
      <c r="AK140"/>
      <c r="AL140"/>
      <c r="AM140"/>
    </row>
    <row r="141" spans="1:39" ht="12.75">
      <c r="A141" s="52">
        <v>139</v>
      </c>
      <c r="B141" s="43">
        <f>Equipes!J150</f>
        <v>0</v>
      </c>
      <c r="C141" s="58">
        <f>Equipes!K150</f>
        <v>0</v>
      </c>
      <c r="D141" s="59">
        <f>Equipes!L150</f>
        <v>0</v>
      </c>
      <c r="E141" s="55">
        <f>Equipes!$K$147</f>
        <v>0</v>
      </c>
      <c r="F141" s="146">
        <f>Equipes!$K$148</f>
        <v>0</v>
      </c>
      <c r="G141" s="56">
        <f>Equipes!$O$148</f>
        <v>0</v>
      </c>
      <c r="H141" s="44">
        <f>Equipes!Q150</f>
        <v>0</v>
      </c>
      <c r="I141" s="42" t="str">
        <f t="shared" si="15"/>
        <v>Blanc</v>
      </c>
      <c r="K141" s="46">
        <f t="shared" si="16"/>
        <v>138</v>
      </c>
      <c r="L141" s="58"/>
      <c r="M141" s="58"/>
      <c r="N141" s="59"/>
      <c r="O141" s="55"/>
      <c r="P141" s="150"/>
      <c r="Q141" s="62"/>
      <c r="R141" s="84"/>
      <c r="S141" s="45"/>
      <c r="T141" s="33" t="b">
        <f t="shared" si="14"/>
        <v>0</v>
      </c>
      <c r="AG141"/>
      <c r="AH141"/>
      <c r="AI141"/>
      <c r="AJ141"/>
      <c r="AK141"/>
      <c r="AL141"/>
      <c r="AM141"/>
    </row>
    <row r="142" spans="1:39" ht="12.75">
      <c r="A142" s="46">
        <v>140</v>
      </c>
      <c r="B142" s="43">
        <f>Equipes!J151</f>
        <v>0</v>
      </c>
      <c r="C142" s="58">
        <f>Equipes!K151</f>
        <v>0</v>
      </c>
      <c r="D142" s="59">
        <f>Equipes!L151</f>
        <v>0</v>
      </c>
      <c r="E142" s="55">
        <f>Equipes!$K$147</f>
        <v>0</v>
      </c>
      <c r="F142" s="146">
        <f>Equipes!$K$148</f>
        <v>0</v>
      </c>
      <c r="G142" s="56">
        <f>Equipes!$O$148</f>
        <v>0</v>
      </c>
      <c r="H142" s="44">
        <f>Equipes!Q151</f>
        <v>0</v>
      </c>
      <c r="I142" s="42" t="str">
        <f t="shared" si="15"/>
        <v>Blanc</v>
      </c>
      <c r="K142" s="46">
        <f t="shared" si="16"/>
        <v>139</v>
      </c>
      <c r="L142" s="61"/>
      <c r="M142" s="61"/>
      <c r="N142" s="61"/>
      <c r="O142" s="55"/>
      <c r="P142" s="150"/>
      <c r="Q142" s="62"/>
      <c r="R142" s="143"/>
      <c r="S142" s="45"/>
      <c r="T142" s="33" t="b">
        <f t="shared" si="14"/>
        <v>0</v>
      </c>
      <c r="AG142"/>
      <c r="AH142"/>
      <c r="AI142"/>
      <c r="AJ142"/>
      <c r="AK142"/>
      <c r="AL142"/>
      <c r="AM142"/>
    </row>
    <row r="143" spans="1:39" ht="12.75">
      <c r="A143" s="46">
        <v>141</v>
      </c>
      <c r="B143" s="43">
        <f>Equipes!J152</f>
        <v>0</v>
      </c>
      <c r="C143" s="58">
        <f>Equipes!K152</f>
        <v>0</v>
      </c>
      <c r="D143" s="59">
        <f>Equipes!L152</f>
        <v>0</v>
      </c>
      <c r="E143" s="55">
        <f>Equipes!$K$147</f>
        <v>0</v>
      </c>
      <c r="F143" s="146">
        <f>Equipes!$K$148</f>
        <v>0</v>
      </c>
      <c r="G143" s="56">
        <f>Equipes!$O$148</f>
        <v>0</v>
      </c>
      <c r="H143" s="44">
        <f>Equipes!Q152</f>
        <v>0</v>
      </c>
      <c r="I143" s="42" t="str">
        <f t="shared" si="15"/>
        <v>Blanc</v>
      </c>
      <c r="K143" s="46">
        <f t="shared" si="16"/>
        <v>140</v>
      </c>
      <c r="L143" s="139"/>
      <c r="M143" s="63"/>
      <c r="N143" s="145"/>
      <c r="O143" s="125"/>
      <c r="P143" s="151"/>
      <c r="Q143" s="145"/>
      <c r="R143" s="104"/>
      <c r="S143" s="144"/>
      <c r="T143" s="33" t="b">
        <f t="shared" si="14"/>
        <v>0</v>
      </c>
      <c r="AG143"/>
      <c r="AH143"/>
      <c r="AI143"/>
      <c r="AJ143"/>
      <c r="AK143"/>
      <c r="AL143"/>
      <c r="AM143"/>
    </row>
    <row r="144" spans="1:39" ht="12.75">
      <c r="A144" s="46">
        <v>142</v>
      </c>
      <c r="B144" s="43">
        <f>Equipes!J153</f>
        <v>0</v>
      </c>
      <c r="C144" s="58">
        <f>Equipes!K153</f>
        <v>0</v>
      </c>
      <c r="D144" s="59">
        <f>Equipes!L153</f>
        <v>0</v>
      </c>
      <c r="E144" s="55">
        <f>Equipes!$K$147</f>
        <v>0</v>
      </c>
      <c r="F144" s="146">
        <f>Equipes!$K$148</f>
        <v>0</v>
      </c>
      <c r="G144" s="56">
        <f>Equipes!$O$148</f>
        <v>0</v>
      </c>
      <c r="H144" s="44">
        <f>Equipes!Q153</f>
        <v>0</v>
      </c>
      <c r="I144" s="42" t="str">
        <f t="shared" si="15"/>
        <v>Blanc</v>
      </c>
      <c r="K144" s="46">
        <f t="shared" si="16"/>
        <v>141</v>
      </c>
      <c r="L144" s="103"/>
      <c r="M144" s="57"/>
      <c r="N144" s="498"/>
      <c r="O144" s="500"/>
      <c r="P144" s="502"/>
      <c r="Q144" s="498"/>
      <c r="R144" s="503"/>
      <c r="S144" s="144"/>
      <c r="T144" s="33" t="b">
        <f t="shared" si="14"/>
        <v>0</v>
      </c>
      <c r="AG144"/>
      <c r="AH144"/>
      <c r="AI144"/>
      <c r="AJ144"/>
      <c r="AK144"/>
      <c r="AL144"/>
      <c r="AM144"/>
    </row>
    <row r="145" spans="1:39" ht="12.75">
      <c r="A145" s="46">
        <v>150</v>
      </c>
      <c r="B145" s="43">
        <f>Equipes!J154</f>
        <v>0</v>
      </c>
      <c r="C145" s="58">
        <f>Equipes!K154</f>
        <v>0</v>
      </c>
      <c r="D145" s="59">
        <f>Equipes!L154</f>
        <v>0</v>
      </c>
      <c r="E145" s="55">
        <f>Equipes!$K$147</f>
        <v>0</v>
      </c>
      <c r="F145" s="146">
        <f>Equipes!$K$148</f>
        <v>0</v>
      </c>
      <c r="G145" s="56">
        <f>Equipes!$O$148</f>
        <v>0</v>
      </c>
      <c r="H145" s="44">
        <f>Equipes!Q154</f>
        <v>0</v>
      </c>
      <c r="I145" s="42" t="str">
        <f t="shared" si="15"/>
        <v>Blanc</v>
      </c>
      <c r="K145" s="46">
        <f t="shared" si="16"/>
        <v>142</v>
      </c>
      <c r="L145" s="103"/>
      <c r="M145" s="57"/>
      <c r="N145" s="105"/>
      <c r="O145" s="501"/>
      <c r="P145" s="151"/>
      <c r="Q145" s="145"/>
      <c r="R145" s="104"/>
      <c r="S145" s="144"/>
      <c r="T145" s="33" t="b">
        <f t="shared" si="14"/>
        <v>0</v>
      </c>
      <c r="AG145"/>
      <c r="AH145"/>
      <c r="AI145"/>
      <c r="AJ145"/>
      <c r="AK145"/>
      <c r="AL145"/>
      <c r="AM145"/>
    </row>
    <row r="146" spans="1:39" ht="12.75">
      <c r="A146" s="46">
        <v>144</v>
      </c>
      <c r="B146" s="43">
        <f>Equipes!J155</f>
        <v>0</v>
      </c>
      <c r="C146" s="58">
        <f>Equipes!K155</f>
        <v>0</v>
      </c>
      <c r="D146" s="59">
        <f>Equipes!L155</f>
        <v>0</v>
      </c>
      <c r="E146" s="55">
        <f>Equipes!$K$147</f>
        <v>0</v>
      </c>
      <c r="F146" s="146">
        <f>Equipes!$K$148</f>
        <v>0</v>
      </c>
      <c r="G146" s="56">
        <f>Equipes!$O$148</f>
        <v>0</v>
      </c>
      <c r="H146" s="44">
        <f>Equipes!Q155</f>
        <v>0</v>
      </c>
      <c r="I146" s="42" t="str">
        <f t="shared" si="15"/>
        <v>Blanc</v>
      </c>
      <c r="K146" s="46">
        <f t="shared" si="16"/>
        <v>143</v>
      </c>
      <c r="L146" s="139"/>
      <c r="M146" s="63"/>
      <c r="N146" s="145"/>
      <c r="O146" s="125"/>
      <c r="P146" s="151"/>
      <c r="Q146" s="145"/>
      <c r="R146" s="142"/>
      <c r="S146" s="144"/>
      <c r="T146" s="33" t="b">
        <f t="shared" si="14"/>
        <v>0</v>
      </c>
      <c r="AG146"/>
      <c r="AH146"/>
      <c r="AI146"/>
      <c r="AJ146"/>
      <c r="AK146"/>
      <c r="AL146"/>
      <c r="AM146"/>
    </row>
    <row r="147" spans="1:39" ht="12.75">
      <c r="A147" s="46">
        <v>145</v>
      </c>
      <c r="B147" s="43" t="str">
        <f>Equipes!S5</f>
        <v>BORDIEC</v>
      </c>
      <c r="C147" s="58" t="str">
        <f>Equipes!T5</f>
        <v>Léonie</v>
      </c>
      <c r="D147" s="59">
        <f>Equipes!U5</f>
        <v>0</v>
      </c>
      <c r="E147" s="55" t="str">
        <f>Equipes!$T$2</f>
        <v>Aurore VITRE</v>
      </c>
      <c r="F147" s="146" t="str">
        <f>Equipes!$T$3</f>
        <v>HONNEUR</v>
      </c>
      <c r="G147" s="56">
        <f>Equipes!$X$3</f>
        <v>1</v>
      </c>
      <c r="H147" s="44">
        <f>Equipes!Z5</f>
        <v>58.45</v>
      </c>
      <c r="I147" s="42" t="str">
        <f t="shared" si="15"/>
        <v>Bleu</v>
      </c>
      <c r="K147" s="46">
        <f t="shared" si="16"/>
        <v>144</v>
      </c>
      <c r="L147" s="139"/>
      <c r="M147" s="63"/>
      <c r="N147" s="145"/>
      <c r="O147" s="125"/>
      <c r="P147" s="151"/>
      <c r="Q147" s="145"/>
      <c r="R147" s="142"/>
      <c r="S147" s="144"/>
      <c r="T147" s="33" t="b">
        <f t="shared" si="14"/>
        <v>0</v>
      </c>
      <c r="AG147"/>
      <c r="AH147"/>
      <c r="AI147"/>
      <c r="AJ147"/>
      <c r="AK147"/>
      <c r="AL147"/>
      <c r="AM147"/>
    </row>
    <row r="148" spans="1:39" ht="12.75">
      <c r="A148" s="46">
        <v>146</v>
      </c>
      <c r="B148" s="43" t="str">
        <f>Equipes!S6</f>
        <v>CAILLET</v>
      </c>
      <c r="C148" s="58" t="str">
        <f>Equipes!T6</f>
        <v>Candice</v>
      </c>
      <c r="D148" s="59">
        <f>Equipes!U6</f>
        <v>0</v>
      </c>
      <c r="E148" s="55" t="str">
        <f>Equipes!$T$2</f>
        <v>Aurore VITRE</v>
      </c>
      <c r="F148" s="146" t="str">
        <f>Equipes!$T$3</f>
        <v>HONNEUR</v>
      </c>
      <c r="G148" s="56">
        <f>Equipes!$X$3</f>
        <v>1</v>
      </c>
      <c r="H148" s="44">
        <f>Equipes!Z6</f>
        <v>60.89999999999999</v>
      </c>
      <c r="I148" s="42" t="str">
        <f t="shared" si="15"/>
        <v>Marron</v>
      </c>
      <c r="K148" s="46">
        <f t="shared" si="16"/>
        <v>145</v>
      </c>
      <c r="L148" s="103"/>
      <c r="M148" s="57"/>
      <c r="N148" s="105"/>
      <c r="O148" s="501"/>
      <c r="P148" s="151"/>
      <c r="Q148" s="145"/>
      <c r="R148" s="104"/>
      <c r="S148" s="320"/>
      <c r="T148" s="33" t="b">
        <f t="shared" si="14"/>
        <v>0</v>
      </c>
      <c r="AG148"/>
      <c r="AH148"/>
      <c r="AI148"/>
      <c r="AJ148"/>
      <c r="AK148"/>
      <c r="AL148"/>
      <c r="AM148"/>
    </row>
    <row r="149" spans="1:39" ht="12.75">
      <c r="A149" s="46">
        <v>147</v>
      </c>
      <c r="B149" s="43" t="str">
        <f>Equipes!S7</f>
        <v>GUILLARD</v>
      </c>
      <c r="C149" s="58" t="str">
        <f>Equipes!T7</f>
        <v>Louise</v>
      </c>
      <c r="D149" s="59">
        <f>Equipes!U7</f>
        <v>0</v>
      </c>
      <c r="E149" s="55" t="str">
        <f>Equipes!$T$2</f>
        <v>Aurore VITRE</v>
      </c>
      <c r="F149" s="146" t="str">
        <f>Equipes!$T$3</f>
        <v>HONNEUR</v>
      </c>
      <c r="G149" s="56">
        <f>Equipes!$X$3</f>
        <v>1</v>
      </c>
      <c r="H149" s="44">
        <f>Equipes!Z7</f>
        <v>60.7</v>
      </c>
      <c r="I149" s="42" t="str">
        <f t="shared" si="15"/>
        <v>Marron</v>
      </c>
      <c r="K149" s="46">
        <f t="shared" si="16"/>
        <v>146</v>
      </c>
      <c r="L149" s="103"/>
      <c r="M149" s="57"/>
      <c r="N149" s="105"/>
      <c r="O149" s="125"/>
      <c r="P149" s="151"/>
      <c r="Q149" s="145"/>
      <c r="R149" s="104"/>
      <c r="S149" s="144"/>
      <c r="T149" s="33" t="b">
        <f>IF(P149="EXCELLENCE",1,IF(P149="PROMO-EXCEL.",2,IF(P149="HONNEUR",3,IF(P149="DEPARTEMENTALE",4,IF(P149="DEBUTANTES",5)))))</f>
        <v>0</v>
      </c>
      <c r="AG149"/>
      <c r="AH149"/>
      <c r="AI149"/>
      <c r="AJ149"/>
      <c r="AK149"/>
      <c r="AL149"/>
      <c r="AM149"/>
    </row>
    <row r="150" spans="1:39" ht="12.75">
      <c r="A150" s="46">
        <v>148</v>
      </c>
      <c r="B150" s="43" t="str">
        <f>Equipes!S8</f>
        <v>KADJII</v>
      </c>
      <c r="C150" s="58" t="str">
        <f>Equipes!T8</f>
        <v>Maissa</v>
      </c>
      <c r="D150" s="59">
        <f>Equipes!U8</f>
        <v>0</v>
      </c>
      <c r="E150" s="55" t="str">
        <f>Equipes!$T$2</f>
        <v>Aurore VITRE</v>
      </c>
      <c r="F150" s="146" t="str">
        <f>Equipes!$T$3</f>
        <v>HONNEUR</v>
      </c>
      <c r="G150" s="56">
        <f>Equipes!$X$3</f>
        <v>1</v>
      </c>
      <c r="H150" s="44">
        <f>Equipes!Z8</f>
        <v>59.2</v>
      </c>
      <c r="I150" s="42" t="str">
        <f t="shared" si="15"/>
        <v>Bleu</v>
      </c>
      <c r="K150" s="46">
        <f aca="true" t="shared" si="17" ref="K150:K163">K149+1</f>
        <v>147</v>
      </c>
      <c r="L150" s="139"/>
      <c r="M150" s="63"/>
      <c r="N150" s="145"/>
      <c r="O150" s="125"/>
      <c r="P150" s="151"/>
      <c r="Q150" s="145"/>
      <c r="R150" s="142"/>
      <c r="S150" s="144"/>
      <c r="T150" s="33" t="b">
        <f>IF(P150="EXCELLENCE",1,IF(P150="PROMO-EXCEL.",2,IF(P150="HONNEUR",3,IF(P150="DEPARTEMENTALE",4,IF(P150="DEBUTANTES",5)))))</f>
        <v>0</v>
      </c>
      <c r="AG150"/>
      <c r="AH150"/>
      <c r="AI150"/>
      <c r="AJ150"/>
      <c r="AK150"/>
      <c r="AL150"/>
      <c r="AM150"/>
    </row>
    <row r="151" spans="1:39" ht="12.75">
      <c r="A151" s="46">
        <v>149</v>
      </c>
      <c r="B151" s="43" t="str">
        <f>Equipes!S9</f>
        <v>PEREIRA</v>
      </c>
      <c r="C151" s="58" t="str">
        <f>Equipes!T9</f>
        <v>Alissa</v>
      </c>
      <c r="D151" s="59">
        <f>Equipes!U9</f>
        <v>0</v>
      </c>
      <c r="E151" s="55" t="str">
        <f>Equipes!$T$2</f>
        <v>Aurore VITRE</v>
      </c>
      <c r="F151" s="146" t="str">
        <f>Equipes!$T$3</f>
        <v>HONNEUR</v>
      </c>
      <c r="G151" s="56">
        <f>Equipes!$X$3</f>
        <v>1</v>
      </c>
      <c r="H151" s="44">
        <f>Equipes!Z9</f>
        <v>59.949999999999996</v>
      </c>
      <c r="I151" s="42" t="str">
        <f t="shared" si="15"/>
        <v>Bleu</v>
      </c>
      <c r="K151" s="46">
        <f t="shared" si="17"/>
        <v>148</v>
      </c>
      <c r="L151" s="139"/>
      <c r="M151" s="63"/>
      <c r="N151" s="145"/>
      <c r="O151" s="125"/>
      <c r="P151" s="151"/>
      <c r="Q151" s="145"/>
      <c r="R151" s="142"/>
      <c r="S151" s="144"/>
      <c r="T151" s="33" t="b">
        <f>IF(P151="EXCELLENCE",1,IF(P151="PROMO-EXCEL.",2,IF(P151="HONNEUR",3,IF(P151="DEPARTEMENTALE",4,IF(P151="DEBUTANTES",5)))))</f>
        <v>0</v>
      </c>
      <c r="AG151"/>
      <c r="AH151"/>
      <c r="AI151"/>
      <c r="AJ151"/>
      <c r="AK151"/>
      <c r="AL151"/>
      <c r="AM151"/>
    </row>
    <row r="152" spans="1:39" ht="12.75">
      <c r="A152" s="46">
        <v>150</v>
      </c>
      <c r="B152" s="43" t="str">
        <f>Equipes!S10</f>
        <v>SEREKOUE</v>
      </c>
      <c r="C152" s="58" t="str">
        <f>Equipes!T10</f>
        <v>Louann</v>
      </c>
      <c r="D152" s="59">
        <f>Equipes!U10</f>
        <v>0</v>
      </c>
      <c r="E152" s="55" t="str">
        <f>Equipes!$T$2</f>
        <v>Aurore VITRE</v>
      </c>
      <c r="F152" s="146" t="str">
        <f>Equipes!$T$3</f>
        <v>HONNEUR</v>
      </c>
      <c r="G152" s="56">
        <f>Equipes!$X$3</f>
        <v>1</v>
      </c>
      <c r="H152" s="44">
        <f>Equipes!Z10</f>
        <v>61.650000000000006</v>
      </c>
      <c r="I152" s="42" t="str">
        <f t="shared" si="15"/>
        <v>Marron</v>
      </c>
      <c r="K152" s="46">
        <f t="shared" si="17"/>
        <v>149</v>
      </c>
      <c r="L152" s="103"/>
      <c r="M152" s="57"/>
      <c r="N152" s="105"/>
      <c r="O152" s="125"/>
      <c r="P152" s="151"/>
      <c r="Q152" s="145"/>
      <c r="R152" s="104"/>
      <c r="S152" s="144"/>
      <c r="T152" s="33" t="b">
        <f aca="true" t="shared" si="18" ref="T152:T214">IF(P152="EXCELLENCE",1,IF(P152="PROMO-EXCEL.",2,IF(P152="HONNEUR",3,IF(P152="DEPARTEMENTALE",4,IF(P152="DEBUTANTES",5)))))</f>
        <v>0</v>
      </c>
      <c r="AG152"/>
      <c r="AH152"/>
      <c r="AI152"/>
      <c r="AJ152"/>
      <c r="AK152"/>
      <c r="AL152"/>
      <c r="AM152"/>
    </row>
    <row r="153" spans="1:39" ht="12.75">
      <c r="A153" s="46">
        <v>151</v>
      </c>
      <c r="B153" s="43" t="str">
        <f>Equipes!S18</f>
        <v>GABOURY</v>
      </c>
      <c r="C153" s="58" t="str">
        <f>Equipes!T18</f>
        <v>ELSA</v>
      </c>
      <c r="D153" s="59">
        <f>Equipes!U18</f>
        <v>0</v>
      </c>
      <c r="E153" s="55" t="str">
        <f>Equipes!$T$15</f>
        <v>Aurore VITRE</v>
      </c>
      <c r="F153" s="146" t="str">
        <f>Equipes!$T$16</f>
        <v>HONNEUR</v>
      </c>
      <c r="G153" s="56">
        <f>Equipes!$X$16</f>
        <v>2</v>
      </c>
      <c r="H153" s="44">
        <f>Equipes!Z18</f>
        <v>59.2</v>
      </c>
      <c r="I153" s="42" t="str">
        <f t="shared" si="15"/>
        <v>Bleu</v>
      </c>
      <c r="K153" s="46">
        <f t="shared" si="17"/>
        <v>150</v>
      </c>
      <c r="L153" s="139"/>
      <c r="M153" s="63"/>
      <c r="N153" s="145"/>
      <c r="O153" s="125"/>
      <c r="P153" s="151"/>
      <c r="Q153" s="145"/>
      <c r="R153" s="142"/>
      <c r="S153" s="144"/>
      <c r="T153" s="33" t="b">
        <f t="shared" si="18"/>
        <v>0</v>
      </c>
      <c r="AG153"/>
      <c r="AH153"/>
      <c r="AI153"/>
      <c r="AJ153"/>
      <c r="AK153"/>
      <c r="AL153"/>
      <c r="AM153"/>
    </row>
    <row r="154" spans="1:39" ht="12.75">
      <c r="A154" s="46">
        <v>152</v>
      </c>
      <c r="B154" s="43" t="str">
        <f>Equipes!S19</f>
        <v>GEMIN</v>
      </c>
      <c r="C154" s="58" t="str">
        <f>Equipes!T19</f>
        <v>MAIWEN</v>
      </c>
      <c r="D154" s="59">
        <f>Equipes!U19</f>
        <v>0</v>
      </c>
      <c r="E154" s="55" t="str">
        <f>Equipes!$T$15</f>
        <v>Aurore VITRE</v>
      </c>
      <c r="F154" s="146" t="str">
        <f>Equipes!$T$16</f>
        <v>HONNEUR</v>
      </c>
      <c r="G154" s="56">
        <f>Equipes!$X$16</f>
        <v>2</v>
      </c>
      <c r="H154" s="44">
        <f>Equipes!Z19</f>
        <v>57.5</v>
      </c>
      <c r="I154" s="42" t="str">
        <f t="shared" si="15"/>
        <v>Bleu</v>
      </c>
      <c r="K154" s="46">
        <f t="shared" si="17"/>
        <v>151</v>
      </c>
      <c r="L154" s="139"/>
      <c r="M154" s="63"/>
      <c r="N154" s="145"/>
      <c r="O154" s="125"/>
      <c r="P154" s="151"/>
      <c r="Q154" s="145"/>
      <c r="R154" s="142"/>
      <c r="S154" s="144"/>
      <c r="T154" s="33" t="b">
        <f t="shared" si="18"/>
        <v>0</v>
      </c>
      <c r="AG154"/>
      <c r="AH154"/>
      <c r="AI154"/>
      <c r="AJ154"/>
      <c r="AK154"/>
      <c r="AL154"/>
      <c r="AM154"/>
    </row>
    <row r="155" spans="1:39" ht="12.75">
      <c r="A155" s="46">
        <v>153</v>
      </c>
      <c r="B155" s="43" t="str">
        <f>Equipes!S20</f>
        <v>LESUEUR </v>
      </c>
      <c r="C155" s="58" t="str">
        <f>Equipes!T20</f>
        <v>JEANNE</v>
      </c>
      <c r="D155" s="59">
        <f>Equipes!U20</f>
        <v>0</v>
      </c>
      <c r="E155" s="55" t="str">
        <f>Equipes!$T$15</f>
        <v>Aurore VITRE</v>
      </c>
      <c r="F155" s="146" t="str">
        <f>Equipes!$T$16</f>
        <v>HONNEUR</v>
      </c>
      <c r="G155" s="56">
        <f>Equipes!$X$16</f>
        <v>2</v>
      </c>
      <c r="H155" s="44">
        <f>Equipes!Z20</f>
        <v>55.949999999999996</v>
      </c>
      <c r="I155" s="42" t="str">
        <f t="shared" si="15"/>
        <v>Bleu</v>
      </c>
      <c r="K155" s="46">
        <f t="shared" si="17"/>
        <v>152</v>
      </c>
      <c r="L155" s="139"/>
      <c r="M155" s="63"/>
      <c r="N155" s="145"/>
      <c r="O155" s="125"/>
      <c r="P155" s="151"/>
      <c r="Q155" s="145"/>
      <c r="R155" s="142"/>
      <c r="S155" s="504"/>
      <c r="T155" s="33" t="b">
        <f t="shared" si="18"/>
        <v>0</v>
      </c>
      <c r="AG155"/>
      <c r="AH155"/>
      <c r="AI155"/>
      <c r="AJ155"/>
      <c r="AK155"/>
      <c r="AL155"/>
      <c r="AM155"/>
    </row>
    <row r="156" spans="1:39" ht="12.75">
      <c r="A156" s="46">
        <v>154</v>
      </c>
      <c r="B156" s="43" t="str">
        <f>Equipes!S21</f>
        <v>LETUE</v>
      </c>
      <c r="C156" s="58" t="str">
        <f>Equipes!T21</f>
        <v>Clara</v>
      </c>
      <c r="D156" s="59">
        <f>Equipes!U21</f>
        <v>0</v>
      </c>
      <c r="E156" s="55" t="str">
        <f>Equipes!$T$15</f>
        <v>Aurore VITRE</v>
      </c>
      <c r="F156" s="146" t="str">
        <f>Equipes!$T$16</f>
        <v>HONNEUR</v>
      </c>
      <c r="G156" s="56">
        <f>Equipes!$X$16</f>
        <v>2</v>
      </c>
      <c r="H156" s="44">
        <f>Equipes!Z21</f>
        <v>58.099999999999994</v>
      </c>
      <c r="I156" s="42" t="str">
        <f t="shared" si="15"/>
        <v>Bleu</v>
      </c>
      <c r="K156" s="46">
        <f t="shared" si="17"/>
        <v>153</v>
      </c>
      <c r="L156" s="103"/>
      <c r="M156" s="57"/>
      <c r="N156" s="105"/>
      <c r="O156" s="125"/>
      <c r="P156" s="151"/>
      <c r="Q156" s="145"/>
      <c r="R156" s="104"/>
      <c r="S156" s="144"/>
      <c r="T156" s="33" t="b">
        <f t="shared" si="18"/>
        <v>0</v>
      </c>
      <c r="AG156"/>
      <c r="AH156"/>
      <c r="AI156"/>
      <c r="AJ156"/>
      <c r="AK156"/>
      <c r="AL156"/>
      <c r="AM156"/>
    </row>
    <row r="157" spans="1:39" ht="12.75">
      <c r="A157" s="46">
        <v>155</v>
      </c>
      <c r="B157" s="43" t="str">
        <f>Equipes!S22</f>
        <v>LOUVEL</v>
      </c>
      <c r="C157" s="58" t="str">
        <f>Equipes!T22</f>
        <v>LOUISA</v>
      </c>
      <c r="D157" s="59">
        <f>Equipes!U22</f>
        <v>0</v>
      </c>
      <c r="E157" s="55" t="str">
        <f>Equipes!$T$15</f>
        <v>Aurore VITRE</v>
      </c>
      <c r="F157" s="146" t="str">
        <f>Equipes!$T$16</f>
        <v>HONNEUR</v>
      </c>
      <c r="G157" s="56">
        <f>Equipes!$X$16</f>
        <v>2</v>
      </c>
      <c r="H157" s="44">
        <f>Equipes!Z22</f>
        <v>57.400000000000006</v>
      </c>
      <c r="I157" s="42" t="str">
        <f t="shared" si="15"/>
        <v>Bleu</v>
      </c>
      <c r="K157" s="46">
        <f t="shared" si="17"/>
        <v>154</v>
      </c>
      <c r="L157" s="103"/>
      <c r="M157" s="57"/>
      <c r="N157" s="105"/>
      <c r="O157" s="125"/>
      <c r="P157" s="151"/>
      <c r="Q157" s="145"/>
      <c r="R157" s="104"/>
      <c r="S157" s="144"/>
      <c r="T157" s="33" t="b">
        <f t="shared" si="18"/>
        <v>0</v>
      </c>
      <c r="AG157"/>
      <c r="AH157"/>
      <c r="AI157"/>
      <c r="AJ157"/>
      <c r="AK157"/>
      <c r="AL157"/>
      <c r="AM157"/>
    </row>
    <row r="158" spans="1:39" ht="12.75">
      <c r="A158" s="46">
        <v>156</v>
      </c>
      <c r="B158" s="43" t="str">
        <f>Equipes!S23</f>
        <v>RUPIN</v>
      </c>
      <c r="C158" s="58" t="str">
        <f>Equipes!T23</f>
        <v>MELISSA</v>
      </c>
      <c r="D158" s="59">
        <f>Equipes!U23</f>
        <v>0</v>
      </c>
      <c r="E158" s="55" t="str">
        <f>Equipes!$T$15</f>
        <v>Aurore VITRE</v>
      </c>
      <c r="F158" s="146" t="str">
        <f>Equipes!$T$16</f>
        <v>HONNEUR</v>
      </c>
      <c r="G158" s="56">
        <f>Equipes!$X$16</f>
        <v>2</v>
      </c>
      <c r="H158" s="44">
        <f>Equipes!Z23</f>
        <v>59.3</v>
      </c>
      <c r="I158" s="42" t="str">
        <f t="shared" si="15"/>
        <v>Bleu</v>
      </c>
      <c r="K158" s="46">
        <f t="shared" si="17"/>
        <v>155</v>
      </c>
      <c r="L158" s="139"/>
      <c r="M158" s="63"/>
      <c r="N158" s="145"/>
      <c r="O158" s="125"/>
      <c r="P158" s="151"/>
      <c r="Q158" s="145"/>
      <c r="R158" s="142"/>
      <c r="S158" s="144"/>
      <c r="T158" s="33" t="b">
        <f t="shared" si="18"/>
        <v>0</v>
      </c>
      <c r="AG158"/>
      <c r="AH158"/>
      <c r="AI158"/>
      <c r="AJ158"/>
      <c r="AK158"/>
      <c r="AL158"/>
      <c r="AM158"/>
    </row>
    <row r="159" spans="1:39" ht="12.75">
      <c r="A159" s="46">
        <v>157</v>
      </c>
      <c r="B159" s="43" t="str">
        <f>Equipes!S31</f>
        <v>KADJII</v>
      </c>
      <c r="C159" s="58" t="str">
        <f>Equipes!T31</f>
        <v>Sarah</v>
      </c>
      <c r="D159" s="59">
        <f>Equipes!U31</f>
        <v>0</v>
      </c>
      <c r="E159" s="55" t="str">
        <f>Equipes!$T$28</f>
        <v>Aurore VITRE</v>
      </c>
      <c r="F159" s="146" t="str">
        <f>Equipes!$T$29</f>
        <v>HONNEUR</v>
      </c>
      <c r="G159" s="56">
        <f>Equipes!$X$29</f>
        <v>3</v>
      </c>
      <c r="H159" s="44">
        <f>Equipes!Z31</f>
        <v>56.8</v>
      </c>
      <c r="I159" s="42" t="str">
        <f t="shared" si="15"/>
        <v>Bleu</v>
      </c>
      <c r="K159" s="46">
        <f t="shared" si="17"/>
        <v>156</v>
      </c>
      <c r="L159" s="103"/>
      <c r="M159" s="57"/>
      <c r="N159" s="105"/>
      <c r="O159" s="125"/>
      <c r="P159" s="151"/>
      <c r="Q159" s="145"/>
      <c r="R159" s="104"/>
      <c r="S159" s="144"/>
      <c r="T159" s="33" t="b">
        <f t="shared" si="18"/>
        <v>0</v>
      </c>
      <c r="AG159"/>
      <c r="AH159"/>
      <c r="AI159"/>
      <c r="AJ159"/>
      <c r="AK159"/>
      <c r="AL159"/>
      <c r="AM159"/>
    </row>
    <row r="160" spans="1:39" ht="12.75">
      <c r="A160" s="46">
        <v>158</v>
      </c>
      <c r="B160" s="43" t="str">
        <f>Equipes!S32</f>
        <v>LEGENDRE</v>
      </c>
      <c r="C160" s="58" t="str">
        <f>Equipes!T32</f>
        <v>Noemie</v>
      </c>
      <c r="D160" s="59">
        <f>Equipes!U32</f>
        <v>0</v>
      </c>
      <c r="E160" s="55" t="str">
        <f>Equipes!$T$28</f>
        <v>Aurore VITRE</v>
      </c>
      <c r="F160" s="146" t="str">
        <f>Equipes!$T$29</f>
        <v>HONNEUR</v>
      </c>
      <c r="G160" s="56">
        <f>Equipes!$X$29</f>
        <v>3</v>
      </c>
      <c r="H160" s="44">
        <f>Equipes!Z32</f>
        <v>58.6</v>
      </c>
      <c r="I160" s="42" t="str">
        <f t="shared" si="15"/>
        <v>Bleu</v>
      </c>
      <c r="K160" s="46">
        <f t="shared" si="17"/>
        <v>157</v>
      </c>
      <c r="L160" s="139"/>
      <c r="M160" s="63"/>
      <c r="N160" s="344"/>
      <c r="O160" s="125"/>
      <c r="P160" s="151"/>
      <c r="Q160" s="145"/>
      <c r="R160" s="351"/>
      <c r="S160" s="144"/>
      <c r="T160" s="33" t="b">
        <f t="shared" si="18"/>
        <v>0</v>
      </c>
      <c r="AG160"/>
      <c r="AH160"/>
      <c r="AI160"/>
      <c r="AJ160"/>
      <c r="AK160"/>
      <c r="AL160"/>
      <c r="AM160"/>
    </row>
    <row r="161" spans="1:39" ht="12.75">
      <c r="A161" s="46">
        <v>159</v>
      </c>
      <c r="B161" s="43" t="str">
        <f>Equipes!S33</f>
        <v>MAGNARD</v>
      </c>
      <c r="C161" s="58" t="str">
        <f>Equipes!T33</f>
        <v>Lizie</v>
      </c>
      <c r="D161" s="59">
        <f>Equipes!U33</f>
        <v>0</v>
      </c>
      <c r="E161" s="55" t="str">
        <f>Equipes!$T$28</f>
        <v>Aurore VITRE</v>
      </c>
      <c r="F161" s="146" t="str">
        <f>Equipes!$T$29</f>
        <v>HONNEUR</v>
      </c>
      <c r="G161" s="56">
        <f>Equipes!$X$29</f>
        <v>3</v>
      </c>
      <c r="H161" s="44">
        <f>Equipes!Z33</f>
        <v>56.75</v>
      </c>
      <c r="I161" s="42" t="str">
        <f t="shared" si="15"/>
        <v>Bleu</v>
      </c>
      <c r="K161" s="46">
        <f t="shared" si="17"/>
        <v>158</v>
      </c>
      <c r="L161" s="58"/>
      <c r="M161" s="58"/>
      <c r="N161" s="59"/>
      <c r="O161" s="55"/>
      <c r="P161" s="150"/>
      <c r="Q161" s="62"/>
      <c r="R161" s="84"/>
      <c r="S161" s="45"/>
      <c r="T161" s="33" t="b">
        <f t="shared" si="18"/>
        <v>0</v>
      </c>
      <c r="AG161"/>
      <c r="AH161"/>
      <c r="AI161"/>
      <c r="AJ161"/>
      <c r="AK161"/>
      <c r="AL161"/>
      <c r="AM161"/>
    </row>
    <row r="162" spans="1:39" ht="12.75">
      <c r="A162" s="46">
        <v>160</v>
      </c>
      <c r="B162" s="43" t="str">
        <f>Equipes!S34</f>
        <v>MARGERIE</v>
      </c>
      <c r="C162" s="58" t="str">
        <f>Equipes!T34</f>
        <v>Emy</v>
      </c>
      <c r="D162" s="59">
        <f>Equipes!U34</f>
        <v>0</v>
      </c>
      <c r="E162" s="55" t="str">
        <f>Equipes!$T$28</f>
        <v>Aurore VITRE</v>
      </c>
      <c r="F162" s="146" t="str">
        <f>Equipes!$T$29</f>
        <v>HONNEUR</v>
      </c>
      <c r="G162" s="56">
        <f>Equipes!$X$29</f>
        <v>3</v>
      </c>
      <c r="H162" s="44">
        <f>Equipes!Z34</f>
        <v>59.099999999999994</v>
      </c>
      <c r="I162" s="42" t="str">
        <f t="shared" si="15"/>
        <v>Bleu</v>
      </c>
      <c r="K162" s="46">
        <f t="shared" si="17"/>
        <v>159</v>
      </c>
      <c r="L162" s="61"/>
      <c r="M162" s="61"/>
      <c r="N162" s="61"/>
      <c r="O162" s="55"/>
      <c r="P162" s="150"/>
      <c r="Q162" s="62"/>
      <c r="R162" s="143"/>
      <c r="S162" s="45"/>
      <c r="T162" s="33" t="b">
        <f t="shared" si="18"/>
        <v>0</v>
      </c>
      <c r="AG162"/>
      <c r="AH162"/>
      <c r="AI162"/>
      <c r="AJ162"/>
      <c r="AK162"/>
      <c r="AL162"/>
      <c r="AM162"/>
    </row>
    <row r="163" spans="1:39" ht="12.75">
      <c r="A163" s="46">
        <v>161</v>
      </c>
      <c r="B163" s="43" t="str">
        <f>Equipes!S35</f>
        <v>NIEL</v>
      </c>
      <c r="C163" s="58" t="str">
        <f>Equipes!T35</f>
        <v>Servane</v>
      </c>
      <c r="D163" s="59">
        <f>Equipes!U35</f>
        <v>0</v>
      </c>
      <c r="E163" s="55" t="str">
        <f>Equipes!$T$28</f>
        <v>Aurore VITRE</v>
      </c>
      <c r="F163" s="146" t="str">
        <f>Equipes!$T$29</f>
        <v>HONNEUR</v>
      </c>
      <c r="G163" s="56">
        <f>Equipes!$X$29</f>
        <v>3</v>
      </c>
      <c r="H163" s="44">
        <f>Equipes!Z35</f>
        <v>55.3</v>
      </c>
      <c r="I163" s="42" t="str">
        <f t="shared" si="15"/>
        <v>Bleu</v>
      </c>
      <c r="K163" s="46">
        <f t="shared" si="17"/>
        <v>160</v>
      </c>
      <c r="L163" s="58"/>
      <c r="M163" s="57"/>
      <c r="N163" s="59"/>
      <c r="O163" s="55"/>
      <c r="P163" s="150"/>
      <c r="Q163" s="62"/>
      <c r="R163" s="84"/>
      <c r="S163" s="48"/>
      <c r="T163" s="33" t="b">
        <f t="shared" si="18"/>
        <v>0</v>
      </c>
      <c r="AG163"/>
      <c r="AH163"/>
      <c r="AI163"/>
      <c r="AJ163"/>
      <c r="AK163"/>
      <c r="AL163"/>
      <c r="AM163"/>
    </row>
    <row r="164" spans="1:39" ht="12.75">
      <c r="A164" s="46">
        <v>162</v>
      </c>
      <c r="B164" s="43" t="str">
        <f>Equipes!S36</f>
        <v>VARLET</v>
      </c>
      <c r="C164" s="58" t="str">
        <f>Equipes!T36</f>
        <v>Melina</v>
      </c>
      <c r="D164" s="59">
        <f>Equipes!U36</f>
        <v>0</v>
      </c>
      <c r="E164" s="55" t="str">
        <f>Equipes!$T$28</f>
        <v>Aurore VITRE</v>
      </c>
      <c r="F164" s="146" t="str">
        <f>Equipes!$T$29</f>
        <v>HONNEUR</v>
      </c>
      <c r="G164" s="56">
        <f>Equipes!$X$29</f>
        <v>3</v>
      </c>
      <c r="H164" s="44">
        <f>Equipes!Z36</f>
        <v>58.75</v>
      </c>
      <c r="I164" s="42" t="str">
        <f t="shared" si="15"/>
        <v>Bleu</v>
      </c>
      <c r="K164" s="46">
        <f aca="true" t="shared" si="19" ref="K164:K190">K163+1</f>
        <v>161</v>
      </c>
      <c r="L164" s="58"/>
      <c r="M164" s="57"/>
      <c r="N164" s="59"/>
      <c r="O164" s="55"/>
      <c r="P164" s="150"/>
      <c r="Q164" s="62"/>
      <c r="R164" s="84"/>
      <c r="S164" s="48"/>
      <c r="T164" s="33" t="b">
        <f t="shared" si="18"/>
        <v>0</v>
      </c>
      <c r="AG164"/>
      <c r="AH164"/>
      <c r="AI164"/>
      <c r="AJ164"/>
      <c r="AK164"/>
      <c r="AL164"/>
      <c r="AM164"/>
    </row>
    <row r="165" spans="1:39" ht="12.75">
      <c r="A165" s="46">
        <v>163</v>
      </c>
      <c r="B165" s="43" t="str">
        <f>Equipes!S44</f>
        <v>DAGUIN</v>
      </c>
      <c r="C165" s="58" t="str">
        <f>Equipes!T44</f>
        <v>ALICE</v>
      </c>
      <c r="D165" s="59">
        <f>Equipes!U44</f>
        <v>0</v>
      </c>
      <c r="E165" s="55" t="str">
        <f>Equipes!$T$41</f>
        <v>Jongleurs  LA GUERCHE</v>
      </c>
      <c r="F165" s="146" t="str">
        <f>Equipes!$T$42</f>
        <v>HONNEUR</v>
      </c>
      <c r="G165" s="56">
        <f>Equipes!$X$42</f>
        <v>1</v>
      </c>
      <c r="H165" s="44">
        <f>Equipes!Z44</f>
        <v>59.349999999999994</v>
      </c>
      <c r="I165" s="42" t="str">
        <f t="shared" si="15"/>
        <v>Bleu</v>
      </c>
      <c r="K165" s="46">
        <f t="shared" si="19"/>
        <v>162</v>
      </c>
      <c r="L165" s="61"/>
      <c r="M165" s="63"/>
      <c r="N165" s="61"/>
      <c r="O165" s="55"/>
      <c r="P165" s="150"/>
      <c r="Q165" s="62"/>
      <c r="R165" s="143"/>
      <c r="S165" s="45"/>
      <c r="T165" s="33" t="b">
        <f t="shared" si="18"/>
        <v>0</v>
      </c>
      <c r="AG165"/>
      <c r="AH165"/>
      <c r="AI165"/>
      <c r="AJ165"/>
      <c r="AK165"/>
      <c r="AL165"/>
      <c r="AM165"/>
    </row>
    <row r="166" spans="1:39" ht="12.75">
      <c r="A166" s="46">
        <v>164</v>
      </c>
      <c r="B166" s="43" t="str">
        <f>Equipes!S45</f>
        <v>GILET</v>
      </c>
      <c r="C166" s="58" t="str">
        <f>Equipes!T45</f>
        <v>JADE</v>
      </c>
      <c r="D166" s="59">
        <f>Equipes!U45</f>
        <v>0</v>
      </c>
      <c r="E166" s="55" t="str">
        <f>Equipes!$T$41</f>
        <v>Jongleurs  LA GUERCHE</v>
      </c>
      <c r="F166" s="146" t="str">
        <f>Equipes!$T$42</f>
        <v>HONNEUR</v>
      </c>
      <c r="G166" s="56">
        <f>Equipes!$X$42</f>
        <v>1</v>
      </c>
      <c r="H166" s="44">
        <f>Equipes!Z45</f>
        <v>57.099999999999994</v>
      </c>
      <c r="I166" s="42" t="str">
        <f t="shared" si="15"/>
        <v>Bleu</v>
      </c>
      <c r="K166" s="46">
        <f t="shared" si="19"/>
        <v>163</v>
      </c>
      <c r="L166" s="58"/>
      <c r="M166" s="57"/>
      <c r="N166" s="59"/>
      <c r="O166" s="55"/>
      <c r="P166" s="150"/>
      <c r="Q166" s="62"/>
      <c r="R166" s="84"/>
      <c r="S166" s="45"/>
      <c r="T166" s="33" t="b">
        <f t="shared" si="18"/>
        <v>0</v>
      </c>
      <c r="AG166"/>
      <c r="AH166"/>
      <c r="AI166"/>
      <c r="AJ166"/>
      <c r="AK166"/>
      <c r="AL166"/>
      <c r="AM166"/>
    </row>
    <row r="167" spans="1:39" ht="12.75">
      <c r="A167" s="46">
        <v>165</v>
      </c>
      <c r="B167" s="43" t="str">
        <f>Equipes!S46</f>
        <v>GUERAULT </v>
      </c>
      <c r="C167" s="58" t="str">
        <f>Equipes!T46</f>
        <v>MAELYNE</v>
      </c>
      <c r="D167" s="59">
        <f>Equipes!U46</f>
        <v>0</v>
      </c>
      <c r="E167" s="55" t="str">
        <f>Equipes!$T$41</f>
        <v>Jongleurs  LA GUERCHE</v>
      </c>
      <c r="F167" s="146" t="str">
        <f>Equipes!$T$42</f>
        <v>HONNEUR</v>
      </c>
      <c r="G167" s="56">
        <f>Equipes!$X$42</f>
        <v>1</v>
      </c>
      <c r="H167" s="44">
        <f>Equipes!Z46</f>
        <v>59.85</v>
      </c>
      <c r="I167" s="42" t="str">
        <f t="shared" si="15"/>
        <v>Bleu</v>
      </c>
      <c r="K167" s="46">
        <f t="shared" si="19"/>
        <v>164</v>
      </c>
      <c r="L167" s="58"/>
      <c r="M167" s="57"/>
      <c r="N167" s="59"/>
      <c r="O167" s="55"/>
      <c r="P167" s="150"/>
      <c r="Q167" s="62"/>
      <c r="R167" s="84"/>
      <c r="S167" s="45"/>
      <c r="T167" s="33" t="b">
        <f t="shared" si="18"/>
        <v>0</v>
      </c>
      <c r="AG167"/>
      <c r="AH167"/>
      <c r="AI167"/>
      <c r="AJ167"/>
      <c r="AK167"/>
      <c r="AL167"/>
      <c r="AM167"/>
    </row>
    <row r="168" spans="1:39" ht="12.75">
      <c r="A168" s="46">
        <v>166</v>
      </c>
      <c r="B168" s="43" t="str">
        <f>Equipes!S47</f>
        <v>GUILLOU</v>
      </c>
      <c r="C168" s="58" t="str">
        <f>Equipes!T47</f>
        <v>BLANCHE</v>
      </c>
      <c r="D168" s="59">
        <f>Equipes!U47</f>
        <v>0</v>
      </c>
      <c r="E168" s="55" t="str">
        <f>Equipes!$T$41</f>
        <v>Jongleurs  LA GUERCHE</v>
      </c>
      <c r="F168" s="146" t="str">
        <f>Equipes!$T$42</f>
        <v>HONNEUR</v>
      </c>
      <c r="G168" s="56">
        <f>Equipes!$X$42</f>
        <v>1</v>
      </c>
      <c r="H168" s="44">
        <f>Equipes!Z47</f>
        <v>58.6</v>
      </c>
      <c r="I168" s="42" t="str">
        <f t="shared" si="15"/>
        <v>Bleu</v>
      </c>
      <c r="K168" s="46">
        <f t="shared" si="19"/>
        <v>165</v>
      </c>
      <c r="L168" s="58"/>
      <c r="M168" s="57"/>
      <c r="N168" s="59"/>
      <c r="O168" s="55"/>
      <c r="P168" s="150"/>
      <c r="Q168" s="62"/>
      <c r="R168" s="84"/>
      <c r="S168" s="171"/>
      <c r="T168" s="33" t="b">
        <f t="shared" si="18"/>
        <v>0</v>
      </c>
      <c r="AG168"/>
      <c r="AH168"/>
      <c r="AI168"/>
      <c r="AJ168"/>
      <c r="AK168"/>
      <c r="AL168"/>
      <c r="AM168"/>
    </row>
    <row r="169" spans="1:39" ht="12.75">
      <c r="A169" s="46">
        <v>167</v>
      </c>
      <c r="B169" s="43" t="str">
        <f>Equipes!S48</f>
        <v>MEHAT</v>
      </c>
      <c r="C169" s="58" t="str">
        <f>Equipes!T48</f>
        <v>NAIS</v>
      </c>
      <c r="D169" s="59">
        <f>Equipes!U48</f>
        <v>0</v>
      </c>
      <c r="E169" s="55" t="str">
        <f>Equipes!$T$41</f>
        <v>Jongleurs  LA GUERCHE</v>
      </c>
      <c r="F169" s="146" t="str">
        <f>Equipes!$T$42</f>
        <v>HONNEUR</v>
      </c>
      <c r="G169" s="56">
        <f>Equipes!$X$42</f>
        <v>1</v>
      </c>
      <c r="H169" s="44">
        <f>Equipes!Z48</f>
        <v>61.3</v>
      </c>
      <c r="I169" s="42" t="str">
        <f t="shared" si="15"/>
        <v>Marron</v>
      </c>
      <c r="K169" s="46">
        <f t="shared" si="19"/>
        <v>166</v>
      </c>
      <c r="L169" s="58"/>
      <c r="M169" s="57"/>
      <c r="N169" s="59"/>
      <c r="O169" s="55"/>
      <c r="P169" s="150"/>
      <c r="Q169" s="62"/>
      <c r="R169" s="84"/>
      <c r="S169" s="45"/>
      <c r="T169" s="33" t="b">
        <f t="shared" si="18"/>
        <v>0</v>
      </c>
      <c r="AG169"/>
      <c r="AH169"/>
      <c r="AI169"/>
      <c r="AJ169"/>
      <c r="AK169"/>
      <c r="AL169"/>
      <c r="AM169"/>
    </row>
    <row r="170" spans="1:39" ht="12.75">
      <c r="A170" s="46">
        <v>168</v>
      </c>
      <c r="B170" s="43" t="str">
        <f>Equipes!S49</f>
        <v>TRIPON</v>
      </c>
      <c r="C170" s="58" t="str">
        <f>Equipes!T49</f>
        <v>ERYNE</v>
      </c>
      <c r="D170" s="59">
        <f>Equipes!U49</f>
        <v>0</v>
      </c>
      <c r="E170" s="55" t="str">
        <f>Equipes!$T$41</f>
        <v>Jongleurs  LA GUERCHE</v>
      </c>
      <c r="F170" s="146" t="str">
        <f>Equipes!$T$42</f>
        <v>HONNEUR</v>
      </c>
      <c r="G170" s="56">
        <f>Equipes!$X$42</f>
        <v>1</v>
      </c>
      <c r="H170" s="44">
        <f>Equipes!Z49</f>
        <v>61.05</v>
      </c>
      <c r="I170" s="42" t="str">
        <f t="shared" si="15"/>
        <v>Marron</v>
      </c>
      <c r="K170" s="46">
        <f t="shared" si="19"/>
        <v>167</v>
      </c>
      <c r="L170" s="61"/>
      <c r="M170" s="63"/>
      <c r="N170" s="61"/>
      <c r="O170" s="55"/>
      <c r="P170" s="150"/>
      <c r="Q170" s="62"/>
      <c r="R170" s="143"/>
      <c r="S170" s="45"/>
      <c r="T170" s="33" t="b">
        <f t="shared" si="18"/>
        <v>0</v>
      </c>
      <c r="AG170"/>
      <c r="AH170"/>
      <c r="AI170"/>
      <c r="AJ170"/>
      <c r="AK170"/>
      <c r="AL170"/>
      <c r="AM170"/>
    </row>
    <row r="171" spans="1:39" ht="12.75">
      <c r="A171" s="46">
        <v>169</v>
      </c>
      <c r="B171" s="43" t="str">
        <f>Equipes!S57</f>
        <v>BARRE </v>
      </c>
      <c r="C171" s="58" t="str">
        <f>Equipes!T57</f>
        <v>MAELYS</v>
      </c>
      <c r="D171" s="59">
        <f>Equipes!U57</f>
        <v>0</v>
      </c>
      <c r="E171" s="55" t="str">
        <f>Equipes!$T$54</f>
        <v>Jongleurs  LA GUERCHE</v>
      </c>
      <c r="F171" s="146" t="str">
        <f>Equipes!$T$55</f>
        <v>HONNEUR</v>
      </c>
      <c r="G171" s="56">
        <f>Equipes!$X$55</f>
        <v>2</v>
      </c>
      <c r="H171" s="44">
        <f>Equipes!Z57</f>
        <v>59.15</v>
      </c>
      <c r="I171" s="42" t="str">
        <f t="shared" si="15"/>
        <v>Bleu</v>
      </c>
      <c r="K171" s="46">
        <f t="shared" si="19"/>
        <v>168</v>
      </c>
      <c r="L171" s="58"/>
      <c r="M171" s="57"/>
      <c r="N171" s="59"/>
      <c r="O171" s="55"/>
      <c r="P171" s="150"/>
      <c r="Q171" s="62"/>
      <c r="R171" s="84"/>
      <c r="S171" s="45"/>
      <c r="T171" s="33" t="b">
        <f t="shared" si="18"/>
        <v>0</v>
      </c>
      <c r="AG171"/>
      <c r="AH171"/>
      <c r="AI171"/>
      <c r="AJ171"/>
      <c r="AK171"/>
      <c r="AL171"/>
      <c r="AM171"/>
    </row>
    <row r="172" spans="1:39" ht="12.75">
      <c r="A172" s="46">
        <v>170</v>
      </c>
      <c r="B172" s="43" t="str">
        <f>Equipes!S58</f>
        <v>GUILLEUX</v>
      </c>
      <c r="C172" s="58" t="str">
        <f>Equipes!T58</f>
        <v>LINA</v>
      </c>
      <c r="D172" s="59">
        <f>Equipes!U58</f>
        <v>0</v>
      </c>
      <c r="E172" s="55" t="str">
        <f>Equipes!$T$54</f>
        <v>Jongleurs  LA GUERCHE</v>
      </c>
      <c r="F172" s="146" t="str">
        <f>Equipes!$T$55</f>
        <v>HONNEUR</v>
      </c>
      <c r="G172" s="56">
        <f>Equipes!$X$55</f>
        <v>2</v>
      </c>
      <c r="H172" s="44">
        <f>Equipes!Z58</f>
        <v>57.349999999999994</v>
      </c>
      <c r="I172" s="42" t="str">
        <f t="shared" si="15"/>
        <v>Bleu</v>
      </c>
      <c r="K172" s="46">
        <f t="shared" si="19"/>
        <v>169</v>
      </c>
      <c r="L172" s="61"/>
      <c r="M172" s="63"/>
      <c r="N172" s="56"/>
      <c r="O172" s="55"/>
      <c r="P172" s="150"/>
      <c r="Q172" s="62"/>
      <c r="R172" s="83"/>
      <c r="S172" s="45"/>
      <c r="T172" s="33" t="b">
        <f t="shared" si="18"/>
        <v>0</v>
      </c>
      <c r="AG172"/>
      <c r="AH172"/>
      <c r="AI172"/>
      <c r="AJ172"/>
      <c r="AK172"/>
      <c r="AL172"/>
      <c r="AM172"/>
    </row>
    <row r="173" spans="1:39" ht="12.75">
      <c r="A173" s="46">
        <v>171</v>
      </c>
      <c r="B173" s="43" t="str">
        <f>Equipes!S59</f>
        <v>MARQUET</v>
      </c>
      <c r="C173" s="58" t="str">
        <f>Equipes!T59</f>
        <v>SARAH</v>
      </c>
      <c r="D173" s="59">
        <f>Equipes!U59</f>
        <v>0</v>
      </c>
      <c r="E173" s="55" t="str">
        <f>Equipes!$T$54</f>
        <v>Jongleurs  LA GUERCHE</v>
      </c>
      <c r="F173" s="146" t="str">
        <f>Equipes!$T$55</f>
        <v>HONNEUR</v>
      </c>
      <c r="G173" s="56">
        <f>Equipes!$X$55</f>
        <v>2</v>
      </c>
      <c r="H173" s="44">
        <f>Equipes!Z59</f>
        <v>59.5</v>
      </c>
      <c r="I173" s="42" t="str">
        <f t="shared" si="15"/>
        <v>Bleu</v>
      </c>
      <c r="K173" s="46">
        <f t="shared" si="19"/>
        <v>170</v>
      </c>
      <c r="L173" s="58"/>
      <c r="M173" s="57"/>
      <c r="N173" s="59"/>
      <c r="O173" s="55"/>
      <c r="P173" s="150"/>
      <c r="Q173" s="62"/>
      <c r="R173" s="84"/>
      <c r="S173" s="45"/>
      <c r="T173" s="33" t="b">
        <f t="shared" si="18"/>
        <v>0</v>
      </c>
      <c r="AG173"/>
      <c r="AH173"/>
      <c r="AI173"/>
      <c r="AJ173"/>
      <c r="AK173"/>
      <c r="AL173"/>
      <c r="AM173"/>
    </row>
    <row r="174" spans="1:39" ht="12.75">
      <c r="A174" s="46">
        <v>172</v>
      </c>
      <c r="B174" s="43" t="str">
        <f>Equipes!S60</f>
        <v>VERGER</v>
      </c>
      <c r="C174" s="58" t="str">
        <f>Equipes!T60</f>
        <v>LILOU</v>
      </c>
      <c r="D174" s="59">
        <f>Equipes!U60</f>
        <v>0</v>
      </c>
      <c r="E174" s="55" t="str">
        <f>Equipes!$T$54</f>
        <v>Jongleurs  LA GUERCHE</v>
      </c>
      <c r="F174" s="146" t="str">
        <f>Equipes!$T$55</f>
        <v>HONNEUR</v>
      </c>
      <c r="G174" s="56">
        <f>Equipes!$X$55</f>
        <v>2</v>
      </c>
      <c r="H174" s="44">
        <f>Equipes!Z60</f>
        <v>54.15</v>
      </c>
      <c r="I174" s="42" t="str">
        <f t="shared" si="15"/>
        <v>Bleu</v>
      </c>
      <c r="K174" s="46">
        <f t="shared" si="19"/>
        <v>171</v>
      </c>
      <c r="L174" s="58"/>
      <c r="M174" s="57"/>
      <c r="N174" s="59"/>
      <c r="O174" s="55"/>
      <c r="P174" s="150"/>
      <c r="Q174" s="62"/>
      <c r="R174" s="84"/>
      <c r="S174" s="45"/>
      <c r="T174" s="33" t="b">
        <f t="shared" si="18"/>
        <v>0</v>
      </c>
      <c r="AG174"/>
      <c r="AH174"/>
      <c r="AI174"/>
      <c r="AJ174"/>
      <c r="AK174"/>
      <c r="AL174"/>
      <c r="AM174"/>
    </row>
    <row r="175" spans="1:39" ht="12.75">
      <c r="A175" s="46">
        <v>173</v>
      </c>
      <c r="B175" s="43" t="str">
        <f>Equipes!S61</f>
        <v>ROUAULT POLIGNE</v>
      </c>
      <c r="C175" s="58" t="str">
        <f>Equipes!T61</f>
        <v>TEXANN</v>
      </c>
      <c r="D175" s="59">
        <f>Equipes!U61</f>
        <v>0</v>
      </c>
      <c r="E175" s="55" t="str">
        <f>Equipes!$T$54</f>
        <v>Jongleurs  LA GUERCHE</v>
      </c>
      <c r="F175" s="146" t="str">
        <f>Equipes!$T$55</f>
        <v>HONNEUR</v>
      </c>
      <c r="G175" s="56">
        <f>Equipes!$X$55</f>
        <v>2</v>
      </c>
      <c r="H175" s="44">
        <f>Equipes!Z61</f>
        <v>57.45</v>
      </c>
      <c r="I175" s="42" t="str">
        <f t="shared" si="15"/>
        <v>Bleu</v>
      </c>
      <c r="K175" s="46">
        <f t="shared" si="19"/>
        <v>172</v>
      </c>
      <c r="L175" s="58"/>
      <c r="M175" s="57"/>
      <c r="N175" s="59"/>
      <c r="O175" s="55"/>
      <c r="P175" s="150"/>
      <c r="Q175" s="62"/>
      <c r="R175" s="84"/>
      <c r="S175" s="45"/>
      <c r="T175" s="33" t="b">
        <f t="shared" si="18"/>
        <v>0</v>
      </c>
      <c r="AG175"/>
      <c r="AH175"/>
      <c r="AI175"/>
      <c r="AJ175"/>
      <c r="AK175"/>
      <c r="AL175"/>
      <c r="AM175"/>
    </row>
    <row r="176" spans="1:39" ht="12.75">
      <c r="A176" s="46">
        <v>174</v>
      </c>
      <c r="B176" s="43">
        <f>Equipes!S62</f>
        <v>0</v>
      </c>
      <c r="C176" s="58">
        <f>Equipes!T62</f>
        <v>0</v>
      </c>
      <c r="D176" s="59">
        <f>Equipes!U62</f>
        <v>0</v>
      </c>
      <c r="E176" s="55" t="str">
        <f>Equipes!$T$54</f>
        <v>Jongleurs  LA GUERCHE</v>
      </c>
      <c r="F176" s="146" t="str">
        <f>Equipes!$T$55</f>
        <v>HONNEUR</v>
      </c>
      <c r="G176" s="56">
        <f>Equipes!$X$55</f>
        <v>2</v>
      </c>
      <c r="H176" s="44">
        <f>Equipes!Z62</f>
        <v>0</v>
      </c>
      <c r="I176" s="42" t="str">
        <f t="shared" si="15"/>
        <v>Blanc</v>
      </c>
      <c r="K176" s="46">
        <f t="shared" si="19"/>
        <v>173</v>
      </c>
      <c r="L176" s="61"/>
      <c r="M176" s="63"/>
      <c r="N176" s="56"/>
      <c r="O176" s="55"/>
      <c r="P176" s="150"/>
      <c r="Q176" s="62"/>
      <c r="R176" s="83"/>
      <c r="S176" s="45"/>
      <c r="T176" s="33" t="b">
        <f t="shared" si="18"/>
        <v>0</v>
      </c>
      <c r="AG176"/>
      <c r="AH176"/>
      <c r="AI176"/>
      <c r="AJ176"/>
      <c r="AK176"/>
      <c r="AL176"/>
      <c r="AM176"/>
    </row>
    <row r="177" spans="1:39" ht="12.75">
      <c r="A177" s="46">
        <v>175</v>
      </c>
      <c r="B177" s="43" t="str">
        <f>Equipes!S70</f>
        <v>CAHUGUILAIN</v>
      </c>
      <c r="C177" s="58" t="str">
        <f>Equipes!T70</f>
        <v>Eva</v>
      </c>
      <c r="D177" s="59">
        <f>Equipes!U70</f>
        <v>0</v>
      </c>
      <c r="E177" s="55" t="str">
        <f>Equipes!$T$67</f>
        <v>Envolée Gymnique ACIGNE</v>
      </c>
      <c r="F177" s="146" t="str">
        <f>Equipes!$T$68</f>
        <v>HONNEUR</v>
      </c>
      <c r="G177" s="56">
        <f>Equipes!$X$68</f>
        <v>1</v>
      </c>
      <c r="H177" s="44">
        <f>Equipes!Z70</f>
        <v>61.5</v>
      </c>
      <c r="I177" s="42" t="str">
        <f t="shared" si="15"/>
        <v>Marron</v>
      </c>
      <c r="K177" s="46">
        <f t="shared" si="19"/>
        <v>174</v>
      </c>
      <c r="L177" s="58"/>
      <c r="M177" s="57"/>
      <c r="N177" s="59"/>
      <c r="O177" s="55"/>
      <c r="P177" s="150"/>
      <c r="Q177" s="62"/>
      <c r="R177" s="84"/>
      <c r="S177" s="45"/>
      <c r="T177" s="33" t="b">
        <f t="shared" si="18"/>
        <v>0</v>
      </c>
      <c r="AG177"/>
      <c r="AH177"/>
      <c r="AI177"/>
      <c r="AJ177"/>
      <c r="AK177"/>
      <c r="AL177"/>
      <c r="AM177"/>
    </row>
    <row r="178" spans="1:39" ht="12.75">
      <c r="A178" s="46">
        <v>176</v>
      </c>
      <c r="B178" s="43" t="str">
        <f>Equipes!S71</f>
        <v>BELIER</v>
      </c>
      <c r="C178" s="58" t="str">
        <f>Equipes!T71</f>
        <v>Laura</v>
      </c>
      <c r="D178" s="59">
        <f>Equipes!U71</f>
        <v>0</v>
      </c>
      <c r="E178" s="55" t="str">
        <f>Equipes!$T$67</f>
        <v>Envolée Gymnique ACIGNE</v>
      </c>
      <c r="F178" s="146" t="str">
        <f>Equipes!$T$68</f>
        <v>HONNEUR</v>
      </c>
      <c r="G178" s="56">
        <f>Equipes!$X$68</f>
        <v>1</v>
      </c>
      <c r="H178" s="44">
        <f>Equipes!Z71</f>
        <v>60.95</v>
      </c>
      <c r="I178" s="42" t="str">
        <f t="shared" si="15"/>
        <v>Marron</v>
      </c>
      <c r="K178" s="46">
        <f t="shared" si="19"/>
        <v>175</v>
      </c>
      <c r="L178" s="58"/>
      <c r="M178" s="57"/>
      <c r="N178" s="59"/>
      <c r="O178" s="55"/>
      <c r="P178" s="150"/>
      <c r="Q178" s="62"/>
      <c r="R178" s="84"/>
      <c r="S178" s="45"/>
      <c r="T178" s="33" t="b">
        <f t="shared" si="18"/>
        <v>0</v>
      </c>
      <c r="AG178"/>
      <c r="AH178"/>
      <c r="AI178"/>
      <c r="AJ178"/>
      <c r="AK178"/>
      <c r="AL178"/>
      <c r="AM178"/>
    </row>
    <row r="179" spans="1:39" ht="12.75">
      <c r="A179" s="46">
        <v>177</v>
      </c>
      <c r="B179" s="43" t="str">
        <f>Equipes!S72</f>
        <v>JUSTIER</v>
      </c>
      <c r="C179" s="58" t="str">
        <f>Equipes!T72</f>
        <v>Manon</v>
      </c>
      <c r="D179" s="59">
        <f>Equipes!U72</f>
        <v>0</v>
      </c>
      <c r="E179" s="55" t="str">
        <f>Equipes!$T$67</f>
        <v>Envolée Gymnique ACIGNE</v>
      </c>
      <c r="F179" s="146" t="str">
        <f>Equipes!$T$68</f>
        <v>HONNEUR</v>
      </c>
      <c r="G179" s="56">
        <f>Equipes!$X$68</f>
        <v>1</v>
      </c>
      <c r="H179" s="44">
        <f>Equipes!Z72</f>
        <v>60.25</v>
      </c>
      <c r="I179" s="42" t="str">
        <f t="shared" si="15"/>
        <v>Marron</v>
      </c>
      <c r="K179" s="46">
        <f t="shared" si="19"/>
        <v>176</v>
      </c>
      <c r="L179" s="61"/>
      <c r="M179" s="63"/>
      <c r="N179" s="56"/>
      <c r="O179" s="55"/>
      <c r="P179" s="150"/>
      <c r="Q179" s="62"/>
      <c r="R179" s="83"/>
      <c r="S179" s="48"/>
      <c r="T179" s="33" t="b">
        <f t="shared" si="18"/>
        <v>0</v>
      </c>
      <c r="AG179"/>
      <c r="AH179"/>
      <c r="AI179"/>
      <c r="AJ179"/>
      <c r="AK179"/>
      <c r="AL179"/>
      <c r="AM179"/>
    </row>
    <row r="180" spans="1:39" ht="12.75">
      <c r="A180" s="46">
        <v>178</v>
      </c>
      <c r="B180" s="43" t="str">
        <f>Equipes!S73</f>
        <v>MENARD</v>
      </c>
      <c r="C180" s="58" t="str">
        <f>Equipes!T73</f>
        <v>Noémie</v>
      </c>
      <c r="D180" s="59">
        <f>Equipes!U73</f>
        <v>0</v>
      </c>
      <c r="E180" s="55" t="str">
        <f>Equipes!$T$67</f>
        <v>Envolée Gymnique ACIGNE</v>
      </c>
      <c r="F180" s="146" t="str">
        <f>Equipes!$T$68</f>
        <v>HONNEUR</v>
      </c>
      <c r="G180" s="56">
        <f>Equipes!$X$68</f>
        <v>1</v>
      </c>
      <c r="H180" s="44">
        <f>Equipes!Z73</f>
        <v>58.650000000000006</v>
      </c>
      <c r="I180" s="42" t="str">
        <f t="shared" si="15"/>
        <v>Bleu</v>
      </c>
      <c r="K180" s="46">
        <f t="shared" si="19"/>
        <v>177</v>
      </c>
      <c r="L180" s="61"/>
      <c r="M180" s="63"/>
      <c r="N180" s="56"/>
      <c r="O180" s="55"/>
      <c r="P180" s="150"/>
      <c r="Q180" s="62"/>
      <c r="R180" s="83"/>
      <c r="S180" s="45"/>
      <c r="T180" s="33" t="b">
        <f t="shared" si="18"/>
        <v>0</v>
      </c>
      <c r="AG180"/>
      <c r="AH180"/>
      <c r="AI180"/>
      <c r="AJ180"/>
      <c r="AK180"/>
      <c r="AL180"/>
      <c r="AM180"/>
    </row>
    <row r="181" spans="1:39" ht="12.75">
      <c r="A181" s="46">
        <v>179</v>
      </c>
      <c r="B181" s="43" t="str">
        <f>Equipes!S74</f>
        <v>ZUPPARDO</v>
      </c>
      <c r="C181" s="58" t="str">
        <f>Equipes!T74</f>
        <v>Nina</v>
      </c>
      <c r="D181" s="59">
        <f>Equipes!U74</f>
        <v>0</v>
      </c>
      <c r="E181" s="55" t="str">
        <f>Equipes!$T$67</f>
        <v>Envolée Gymnique ACIGNE</v>
      </c>
      <c r="F181" s="146" t="str">
        <f>Equipes!$T$68</f>
        <v>HONNEUR</v>
      </c>
      <c r="G181" s="56">
        <f>Equipes!$X$68</f>
        <v>1</v>
      </c>
      <c r="H181" s="44">
        <f>Equipes!Z74</f>
        <v>61.55</v>
      </c>
      <c r="I181" s="42" t="str">
        <f t="shared" si="15"/>
        <v>Marron</v>
      </c>
      <c r="K181" s="46">
        <f t="shared" si="19"/>
        <v>178</v>
      </c>
      <c r="L181" s="58"/>
      <c r="M181" s="57"/>
      <c r="N181" s="59"/>
      <c r="O181" s="55"/>
      <c r="P181" s="150"/>
      <c r="Q181" s="62"/>
      <c r="R181" s="84"/>
      <c r="S181" s="45"/>
      <c r="T181" s="33" t="b">
        <f t="shared" si="18"/>
        <v>0</v>
      </c>
      <c r="AG181"/>
      <c r="AH181"/>
      <c r="AI181"/>
      <c r="AJ181"/>
      <c r="AK181"/>
      <c r="AL181"/>
      <c r="AM181"/>
    </row>
    <row r="182" spans="1:39" ht="12.75">
      <c r="A182" s="46">
        <v>180</v>
      </c>
      <c r="B182" s="43" t="str">
        <f>Equipes!S75</f>
        <v>ROUYER</v>
      </c>
      <c r="C182" s="58" t="str">
        <f>Equipes!T75</f>
        <v>Elsa</v>
      </c>
      <c r="D182" s="59">
        <f>Equipes!U75</f>
        <v>0</v>
      </c>
      <c r="E182" s="55" t="str">
        <f>Equipes!$T$67</f>
        <v>Envolée Gymnique ACIGNE</v>
      </c>
      <c r="F182" s="146" t="str">
        <f>Equipes!$T$68</f>
        <v>HONNEUR</v>
      </c>
      <c r="G182" s="56">
        <f>Equipes!$X$68</f>
        <v>1</v>
      </c>
      <c r="H182" s="44">
        <f>Equipes!Z75</f>
        <v>60</v>
      </c>
      <c r="I182" s="42" t="str">
        <f t="shared" si="15"/>
        <v>Marron</v>
      </c>
      <c r="K182" s="46">
        <f t="shared" si="19"/>
        <v>179</v>
      </c>
      <c r="L182" s="58"/>
      <c r="M182" s="57"/>
      <c r="N182" s="59"/>
      <c r="O182" s="55"/>
      <c r="P182" s="150"/>
      <c r="Q182" s="62"/>
      <c r="R182" s="84"/>
      <c r="S182" s="45"/>
      <c r="T182" s="33" t="b">
        <f t="shared" si="18"/>
        <v>0</v>
      </c>
      <c r="AG182"/>
      <c r="AH182"/>
      <c r="AI182"/>
      <c r="AJ182"/>
      <c r="AK182"/>
      <c r="AL182"/>
      <c r="AM182"/>
    </row>
    <row r="183" spans="1:39" ht="12.75">
      <c r="A183" s="46">
        <v>181</v>
      </c>
      <c r="B183" s="43" t="str">
        <f>Equipes!S83</f>
        <v>AIRIAU</v>
      </c>
      <c r="C183" s="58" t="str">
        <f>Equipes!T83</f>
        <v>Zoe</v>
      </c>
      <c r="D183" s="59">
        <f>Equipes!U83</f>
        <v>0</v>
      </c>
      <c r="E183" s="55" t="str">
        <f>Equipes!$T$80</f>
        <v>Envolée Gymnique ACIGNE</v>
      </c>
      <c r="F183" s="146" t="str">
        <f>Equipes!$T$81</f>
        <v>HONNEUR</v>
      </c>
      <c r="G183" s="56">
        <f>Equipes!$X$81</f>
        <v>2</v>
      </c>
      <c r="H183" s="44">
        <f>Equipes!Z83</f>
        <v>58.5</v>
      </c>
      <c r="I183" s="42" t="str">
        <f t="shared" si="15"/>
        <v>Bleu</v>
      </c>
      <c r="K183" s="46">
        <f t="shared" si="19"/>
        <v>180</v>
      </c>
      <c r="L183" s="58"/>
      <c r="M183" s="57"/>
      <c r="N183" s="59"/>
      <c r="O183" s="55"/>
      <c r="P183" s="150"/>
      <c r="Q183" s="62"/>
      <c r="R183" s="84"/>
      <c r="S183" s="45"/>
      <c r="T183" s="33" t="b">
        <f t="shared" si="18"/>
        <v>0</v>
      </c>
      <c r="AG183"/>
      <c r="AH183"/>
      <c r="AI183"/>
      <c r="AJ183"/>
      <c r="AK183"/>
      <c r="AL183"/>
      <c r="AM183"/>
    </row>
    <row r="184" spans="1:39" ht="12.75">
      <c r="A184" s="46">
        <v>182</v>
      </c>
      <c r="B184" s="43" t="str">
        <f>Equipes!S84</f>
        <v>BAROUDI</v>
      </c>
      <c r="C184" s="58" t="str">
        <f>Equipes!T84</f>
        <v>Aya</v>
      </c>
      <c r="D184" s="59">
        <f>Equipes!U84</f>
        <v>0</v>
      </c>
      <c r="E184" s="55" t="str">
        <f>Equipes!$T$80</f>
        <v>Envolée Gymnique ACIGNE</v>
      </c>
      <c r="F184" s="146" t="str">
        <f>Equipes!$T$81</f>
        <v>HONNEUR</v>
      </c>
      <c r="G184" s="56">
        <f>Equipes!$X$81</f>
        <v>2</v>
      </c>
      <c r="H184" s="44">
        <f>Equipes!Z84</f>
        <v>60.25</v>
      </c>
      <c r="I184" s="42" t="str">
        <f t="shared" si="15"/>
        <v>Marron</v>
      </c>
      <c r="K184" s="46">
        <f t="shared" si="19"/>
        <v>181</v>
      </c>
      <c r="L184" s="58"/>
      <c r="M184" s="57"/>
      <c r="N184" s="59"/>
      <c r="O184" s="55"/>
      <c r="P184" s="150"/>
      <c r="Q184" s="62"/>
      <c r="R184" s="84"/>
      <c r="S184" s="45"/>
      <c r="T184" s="33" t="b">
        <f t="shared" si="18"/>
        <v>0</v>
      </c>
      <c r="AG184"/>
      <c r="AH184"/>
      <c r="AI184"/>
      <c r="AJ184"/>
      <c r="AK184"/>
      <c r="AL184"/>
      <c r="AM184"/>
    </row>
    <row r="185" spans="1:39" ht="12.75">
      <c r="A185" s="46">
        <v>183</v>
      </c>
      <c r="B185" s="43" t="str">
        <f>Equipes!S85</f>
        <v>CHOTARD</v>
      </c>
      <c r="C185" s="58" t="str">
        <f>Equipes!T85</f>
        <v>Candice</v>
      </c>
      <c r="D185" s="59">
        <f>Equipes!U85</f>
        <v>0</v>
      </c>
      <c r="E185" s="55" t="str">
        <f>Equipes!$T$80</f>
        <v>Envolée Gymnique ACIGNE</v>
      </c>
      <c r="F185" s="146" t="str">
        <f>Equipes!$T$81</f>
        <v>HONNEUR</v>
      </c>
      <c r="G185" s="56">
        <f>Equipes!$X$81</f>
        <v>2</v>
      </c>
      <c r="H185" s="44">
        <f>Equipes!Z85</f>
        <v>55.55</v>
      </c>
      <c r="I185" s="42" t="str">
        <f t="shared" si="15"/>
        <v>Bleu</v>
      </c>
      <c r="K185" s="46">
        <f t="shared" si="19"/>
        <v>182</v>
      </c>
      <c r="L185" s="58"/>
      <c r="M185" s="57"/>
      <c r="N185" s="59"/>
      <c r="O185" s="55"/>
      <c r="P185" s="150"/>
      <c r="Q185" s="62"/>
      <c r="R185" s="84"/>
      <c r="S185" s="45"/>
      <c r="T185" s="33" t="b">
        <f t="shared" si="18"/>
        <v>0</v>
      </c>
      <c r="AG185"/>
      <c r="AH185"/>
      <c r="AI185"/>
      <c r="AJ185"/>
      <c r="AK185"/>
      <c r="AL185"/>
      <c r="AM185"/>
    </row>
    <row r="186" spans="1:39" ht="12.75">
      <c r="A186" s="46">
        <v>184</v>
      </c>
      <c r="B186" s="43" t="str">
        <f>Equipes!S86</f>
        <v>CORAIRY</v>
      </c>
      <c r="C186" s="58" t="str">
        <f>Equipes!T86</f>
        <v>Lucas</v>
      </c>
      <c r="D186" s="59">
        <f>Equipes!U86</f>
        <v>0</v>
      </c>
      <c r="E186" s="55" t="str">
        <f>Equipes!$T$80</f>
        <v>Envolée Gymnique ACIGNE</v>
      </c>
      <c r="F186" s="146" t="str">
        <f>Equipes!$T$81</f>
        <v>HONNEUR</v>
      </c>
      <c r="G186" s="56">
        <f>Equipes!$X$81</f>
        <v>2</v>
      </c>
      <c r="H186" s="44">
        <f>Equipes!Z86</f>
        <v>58.9</v>
      </c>
      <c r="I186" s="42" t="str">
        <f t="shared" si="15"/>
        <v>Bleu</v>
      </c>
      <c r="K186" s="46">
        <f t="shared" si="19"/>
        <v>183</v>
      </c>
      <c r="L186" s="61"/>
      <c r="M186" s="63"/>
      <c r="N186" s="56"/>
      <c r="O186" s="55"/>
      <c r="P186" s="150"/>
      <c r="Q186" s="62"/>
      <c r="R186" s="83"/>
      <c r="S186" s="45"/>
      <c r="T186" s="33" t="b">
        <f t="shared" si="18"/>
        <v>0</v>
      </c>
      <c r="AG186"/>
      <c r="AH186"/>
      <c r="AI186"/>
      <c r="AJ186"/>
      <c r="AK186"/>
      <c r="AL186"/>
      <c r="AM186"/>
    </row>
    <row r="187" spans="1:39" ht="12.75">
      <c r="A187" s="46">
        <v>185</v>
      </c>
      <c r="B187" s="43" t="str">
        <f>Equipes!S87</f>
        <v>DURAND</v>
      </c>
      <c r="C187" s="58" t="str">
        <f>Equipes!T87</f>
        <v>Mylie</v>
      </c>
      <c r="D187" s="59">
        <f>Equipes!U87</f>
        <v>0</v>
      </c>
      <c r="E187" s="55" t="str">
        <f>Equipes!$T$80</f>
        <v>Envolée Gymnique ACIGNE</v>
      </c>
      <c r="F187" s="146" t="str">
        <f>Equipes!$T$81</f>
        <v>HONNEUR</v>
      </c>
      <c r="G187" s="56">
        <f>Equipes!$X$81</f>
        <v>2</v>
      </c>
      <c r="H187" s="44">
        <f>Equipes!Z87</f>
        <v>56.8</v>
      </c>
      <c r="I187" s="42" t="str">
        <f t="shared" si="15"/>
        <v>Bleu</v>
      </c>
      <c r="K187" s="46">
        <f t="shared" si="19"/>
        <v>184</v>
      </c>
      <c r="L187" s="58"/>
      <c r="M187" s="57"/>
      <c r="N187" s="59"/>
      <c r="O187" s="55"/>
      <c r="P187" s="150"/>
      <c r="Q187" s="62"/>
      <c r="R187" s="84"/>
      <c r="S187" s="48"/>
      <c r="T187" s="33" t="b">
        <f t="shared" si="18"/>
        <v>0</v>
      </c>
      <c r="AG187"/>
      <c r="AH187"/>
      <c r="AI187"/>
      <c r="AJ187"/>
      <c r="AK187"/>
      <c r="AL187"/>
      <c r="AM187"/>
    </row>
    <row r="188" spans="1:39" ht="12.75">
      <c r="A188" s="46">
        <v>186</v>
      </c>
      <c r="B188" s="43" t="str">
        <f>Equipes!S88</f>
        <v>GUENEZANT</v>
      </c>
      <c r="C188" s="58" t="str">
        <f>Equipes!T88</f>
        <v>Maelle</v>
      </c>
      <c r="D188" s="59">
        <f>Equipes!U88</f>
        <v>0</v>
      </c>
      <c r="E188" s="55" t="str">
        <f>Equipes!$T$80</f>
        <v>Envolée Gymnique ACIGNE</v>
      </c>
      <c r="F188" s="146" t="str">
        <f>Equipes!$T$81</f>
        <v>HONNEUR</v>
      </c>
      <c r="G188" s="56">
        <f>Equipes!$X$81</f>
        <v>2</v>
      </c>
      <c r="H188" s="44">
        <f>Equipes!Z88</f>
        <v>61.4</v>
      </c>
      <c r="I188" s="42" t="str">
        <f t="shared" si="15"/>
        <v>Marron</v>
      </c>
      <c r="K188" s="46">
        <f t="shared" si="19"/>
        <v>185</v>
      </c>
      <c r="L188" s="58"/>
      <c r="M188" s="57"/>
      <c r="N188" s="59"/>
      <c r="O188" s="55"/>
      <c r="P188" s="150"/>
      <c r="Q188" s="62"/>
      <c r="R188" s="84"/>
      <c r="S188" s="45"/>
      <c r="T188" s="33" t="b">
        <f t="shared" si="18"/>
        <v>0</v>
      </c>
      <c r="AG188"/>
      <c r="AH188"/>
      <c r="AI188"/>
      <c r="AJ188"/>
      <c r="AK188"/>
      <c r="AL188"/>
      <c r="AM188"/>
    </row>
    <row r="189" spans="1:39" ht="12.75">
      <c r="A189" s="46">
        <v>187</v>
      </c>
      <c r="B189" s="43" t="str">
        <f>Equipes!S98</f>
        <v>AMICE</v>
      </c>
      <c r="C189" s="58" t="str">
        <f>Equipes!T98</f>
        <v>Enora</v>
      </c>
      <c r="D189" s="59">
        <f>Equipes!U98</f>
        <v>0</v>
      </c>
      <c r="E189" s="55" t="str">
        <f>Equipes!$T$95</f>
        <v>Envolée Gymnique ACIGNE</v>
      </c>
      <c r="F189" s="146" t="str">
        <f>Equipes!$T$96</f>
        <v>HONNEUR</v>
      </c>
      <c r="G189" s="56">
        <f>Equipes!$X$96</f>
        <v>3</v>
      </c>
      <c r="H189" s="44">
        <f>Equipes!Z98</f>
        <v>59.1</v>
      </c>
      <c r="I189" s="42" t="str">
        <f t="shared" si="15"/>
        <v>Bleu</v>
      </c>
      <c r="K189" s="46">
        <f t="shared" si="19"/>
        <v>186</v>
      </c>
      <c r="L189" s="43"/>
      <c r="M189" s="58"/>
      <c r="N189" s="54"/>
      <c r="O189" s="60"/>
      <c r="P189" s="150"/>
      <c r="Q189" s="62"/>
      <c r="R189" s="84"/>
      <c r="S189" s="45"/>
      <c r="T189" s="33" t="b">
        <f t="shared" si="18"/>
        <v>0</v>
      </c>
      <c r="AG189"/>
      <c r="AH189"/>
      <c r="AI189"/>
      <c r="AJ189"/>
      <c r="AK189"/>
      <c r="AL189"/>
      <c r="AM189"/>
    </row>
    <row r="190" spans="1:39" ht="12.75">
      <c r="A190" s="46">
        <v>188</v>
      </c>
      <c r="B190" s="43" t="str">
        <f>Equipes!S99</f>
        <v>LE BRAS</v>
      </c>
      <c r="C190" s="58" t="str">
        <f>Equipes!T99</f>
        <v>Lilwenn</v>
      </c>
      <c r="D190" s="59">
        <f>Equipes!U99</f>
        <v>0</v>
      </c>
      <c r="E190" s="55" t="str">
        <f>Equipes!$T$95</f>
        <v>Envolée Gymnique ACIGNE</v>
      </c>
      <c r="F190" s="146" t="str">
        <f>Equipes!$T$96</f>
        <v>HONNEUR</v>
      </c>
      <c r="G190" s="56">
        <f>Equipes!$X$96</f>
        <v>3</v>
      </c>
      <c r="H190" s="44">
        <f>Equipes!Z99</f>
        <v>59</v>
      </c>
      <c r="I190" s="42" t="str">
        <f t="shared" si="15"/>
        <v>Bleu</v>
      </c>
      <c r="K190" s="46">
        <f t="shared" si="19"/>
        <v>187</v>
      </c>
      <c r="L190" s="43"/>
      <c r="M190" s="57"/>
      <c r="N190" s="54"/>
      <c r="O190" s="55"/>
      <c r="P190" s="150"/>
      <c r="Q190" s="62"/>
      <c r="R190" s="84"/>
      <c r="S190" s="45"/>
      <c r="T190" s="33" t="b">
        <f t="shared" si="18"/>
        <v>0</v>
      </c>
      <c r="AG190"/>
      <c r="AH190"/>
      <c r="AI190"/>
      <c r="AJ190"/>
      <c r="AK190"/>
      <c r="AL190"/>
      <c r="AM190"/>
    </row>
    <row r="191" spans="1:39" ht="12.75">
      <c r="A191" s="46">
        <v>189</v>
      </c>
      <c r="B191" s="43" t="str">
        <f>Equipes!S100</f>
        <v>LETELLIER BRODERSENr </v>
      </c>
      <c r="C191" s="58" t="str">
        <f>Equipes!T100</f>
        <v>Soline</v>
      </c>
      <c r="D191" s="59">
        <f>Equipes!U100</f>
        <v>0</v>
      </c>
      <c r="E191" s="55" t="str">
        <f>Equipes!$T$95</f>
        <v>Envolée Gymnique ACIGNE</v>
      </c>
      <c r="F191" s="146" t="str">
        <f>Equipes!$T$96</f>
        <v>HONNEUR</v>
      </c>
      <c r="G191" s="56">
        <f>Equipes!$X$96</f>
        <v>3</v>
      </c>
      <c r="H191" s="44">
        <f>Equipes!Z100</f>
        <v>60.050000000000004</v>
      </c>
      <c r="I191" s="42" t="str">
        <f t="shared" si="15"/>
        <v>Marron</v>
      </c>
      <c r="K191" s="46">
        <f aca="true" t="shared" si="20" ref="K191:K254">K190+1</f>
        <v>188</v>
      </c>
      <c r="L191" s="43"/>
      <c r="M191" s="57"/>
      <c r="N191" s="54"/>
      <c r="O191" s="55"/>
      <c r="P191" s="150"/>
      <c r="Q191" s="62"/>
      <c r="R191" s="84"/>
      <c r="S191" s="45"/>
      <c r="T191" s="33" t="b">
        <f t="shared" si="18"/>
        <v>0</v>
      </c>
      <c r="AG191"/>
      <c r="AH191"/>
      <c r="AI191"/>
      <c r="AJ191"/>
      <c r="AK191"/>
      <c r="AL191"/>
      <c r="AM191"/>
    </row>
    <row r="192" spans="1:39" ht="12.75">
      <c r="A192" s="46">
        <v>190</v>
      </c>
      <c r="B192" s="43" t="str">
        <f>Equipes!S101</f>
        <v>MARCHAND</v>
      </c>
      <c r="C192" s="58" t="str">
        <f>Equipes!T101</f>
        <v>Astrid</v>
      </c>
      <c r="D192" s="59">
        <f>Equipes!U101</f>
        <v>0</v>
      </c>
      <c r="E192" s="55" t="str">
        <f>Equipes!$T$95</f>
        <v>Envolée Gymnique ACIGNE</v>
      </c>
      <c r="F192" s="146" t="str">
        <f>Equipes!$T$96</f>
        <v>HONNEUR</v>
      </c>
      <c r="G192" s="56">
        <f>Equipes!$X$96</f>
        <v>3</v>
      </c>
      <c r="H192" s="44">
        <f>Equipes!Z101</f>
        <v>59.599999999999994</v>
      </c>
      <c r="I192" s="42" t="str">
        <f t="shared" si="15"/>
        <v>Bleu</v>
      </c>
      <c r="K192" s="46">
        <f t="shared" si="20"/>
        <v>189</v>
      </c>
      <c r="L192" s="43"/>
      <c r="M192" s="57"/>
      <c r="N192" s="170"/>
      <c r="O192" s="172"/>
      <c r="P192" s="169"/>
      <c r="Q192" s="170"/>
      <c r="R192" s="173"/>
      <c r="S192" s="171"/>
      <c r="T192" s="33" t="b">
        <f t="shared" si="18"/>
        <v>0</v>
      </c>
      <c r="AG192"/>
      <c r="AH192"/>
      <c r="AI192"/>
      <c r="AJ192"/>
      <c r="AK192"/>
      <c r="AL192"/>
      <c r="AM192"/>
    </row>
    <row r="193" spans="1:39" ht="12.75">
      <c r="A193" s="46">
        <v>191</v>
      </c>
      <c r="B193" s="43">
        <f>Equipes!S102</f>
        <v>0</v>
      </c>
      <c r="C193" s="58">
        <f>Equipes!T102</f>
        <v>0</v>
      </c>
      <c r="D193" s="59">
        <f>Equipes!U102</f>
        <v>0</v>
      </c>
      <c r="E193" s="55" t="str">
        <f>Equipes!$T$95</f>
        <v>Envolée Gymnique ACIGNE</v>
      </c>
      <c r="F193" s="146" t="str">
        <f>Equipes!$T$96</f>
        <v>HONNEUR</v>
      </c>
      <c r="G193" s="56">
        <f>Equipes!$X$96</f>
        <v>3</v>
      </c>
      <c r="H193" s="44">
        <f>Equipes!Z102</f>
        <v>0</v>
      </c>
      <c r="I193" s="42" t="str">
        <f t="shared" si="15"/>
        <v>Blanc</v>
      </c>
      <c r="K193" s="46">
        <f t="shared" si="20"/>
        <v>190</v>
      </c>
      <c r="L193" s="49"/>
      <c r="M193" s="63"/>
      <c r="N193" s="62"/>
      <c r="O193" s="55"/>
      <c r="P193" s="150"/>
      <c r="Q193" s="62"/>
      <c r="R193" s="83"/>
      <c r="S193" s="45"/>
      <c r="T193" s="33" t="b">
        <f t="shared" si="18"/>
        <v>0</v>
      </c>
      <c r="AG193"/>
      <c r="AH193"/>
      <c r="AI193"/>
      <c r="AJ193"/>
      <c r="AK193"/>
      <c r="AL193"/>
      <c r="AM193"/>
    </row>
    <row r="194" spans="1:39" ht="12.75">
      <c r="A194" s="312">
        <v>192</v>
      </c>
      <c r="B194" s="313">
        <f>Equipes!S103</f>
        <v>0</v>
      </c>
      <c r="C194" s="314">
        <f>Equipes!T103</f>
        <v>0</v>
      </c>
      <c r="D194" s="315">
        <f>Equipes!U103</f>
        <v>0</v>
      </c>
      <c r="E194" s="316" t="str">
        <f>Equipes!$T$95</f>
        <v>Envolée Gymnique ACIGNE</v>
      </c>
      <c r="F194" s="317" t="str">
        <f>Equipes!$T$96</f>
        <v>HONNEUR</v>
      </c>
      <c r="G194" s="318">
        <f>Equipes!$X$96</f>
        <v>3</v>
      </c>
      <c r="H194" s="319">
        <f>Equipes!Z103</f>
        <v>0</v>
      </c>
      <c r="I194" s="42" t="str">
        <f t="shared" si="15"/>
        <v>Blanc</v>
      </c>
      <c r="K194" s="46">
        <f t="shared" si="20"/>
        <v>191</v>
      </c>
      <c r="L194" s="51"/>
      <c r="M194" s="63"/>
      <c r="N194" s="56"/>
      <c r="O194" s="55"/>
      <c r="P194" s="150"/>
      <c r="Q194" s="62"/>
      <c r="R194" s="84"/>
      <c r="S194" s="45"/>
      <c r="T194" s="33" t="b">
        <f t="shared" si="18"/>
        <v>0</v>
      </c>
      <c r="AG194"/>
      <c r="AH194"/>
      <c r="AI194"/>
      <c r="AJ194"/>
      <c r="AK194"/>
      <c r="AL194"/>
      <c r="AM194"/>
    </row>
    <row r="195" spans="1:39" ht="12.75">
      <c r="A195" s="46">
        <v>193</v>
      </c>
      <c r="B195" s="43" t="str">
        <f>Equipes!S111</f>
        <v>COUMAILLEAU</v>
      </c>
      <c r="C195" s="58" t="str">
        <f>Equipes!T111</f>
        <v>Cloé</v>
      </c>
      <c r="D195" s="59">
        <f>Equipes!U111</f>
        <v>0</v>
      </c>
      <c r="E195" s="55" t="str">
        <f>Equipes!$T$108</f>
        <v>U. S. L. SAINT-DOMINEUC</v>
      </c>
      <c r="F195" s="146" t="str">
        <f>Equipes!$T$109</f>
        <v>HONNEUR</v>
      </c>
      <c r="G195" s="56">
        <f>Equipes!$X$109</f>
        <v>1</v>
      </c>
      <c r="H195" s="44">
        <f>Equipes!Z111</f>
        <v>60.4</v>
      </c>
      <c r="I195" s="42" t="str">
        <f t="shared" si="15"/>
        <v>Marron</v>
      </c>
      <c r="K195" s="46">
        <f t="shared" si="20"/>
        <v>192</v>
      </c>
      <c r="L195" s="43"/>
      <c r="M195" s="57"/>
      <c r="N195" s="54"/>
      <c r="O195" s="55"/>
      <c r="P195" s="150"/>
      <c r="Q195" s="62"/>
      <c r="R195" s="84"/>
      <c r="S195" s="45"/>
      <c r="T195" s="33" t="b">
        <f t="shared" si="18"/>
        <v>0</v>
      </c>
      <c r="AG195"/>
      <c r="AH195"/>
      <c r="AI195"/>
      <c r="AJ195"/>
      <c r="AK195"/>
      <c r="AL195"/>
      <c r="AM195"/>
    </row>
    <row r="196" spans="1:39" ht="12.75">
      <c r="A196" s="46">
        <v>194</v>
      </c>
      <c r="B196" s="43" t="str">
        <f>Equipes!S112</f>
        <v>DELION</v>
      </c>
      <c r="C196" s="58" t="str">
        <f>Equipes!T112</f>
        <v>Clara</v>
      </c>
      <c r="D196" s="59">
        <f>Equipes!U112</f>
        <v>0</v>
      </c>
      <c r="E196" s="55" t="str">
        <f>Equipes!$T$108</f>
        <v>U. S. L. SAINT-DOMINEUC</v>
      </c>
      <c r="F196" s="146" t="str">
        <f>Equipes!$T$109</f>
        <v>HONNEUR</v>
      </c>
      <c r="G196" s="56">
        <f>Equipes!$X$109</f>
        <v>1</v>
      </c>
      <c r="H196" s="44">
        <f>Equipes!Z112</f>
        <v>56.2</v>
      </c>
      <c r="I196" s="42" t="str">
        <f t="shared" si="15"/>
        <v>Bleu</v>
      </c>
      <c r="K196" s="46">
        <f t="shared" si="20"/>
        <v>193</v>
      </c>
      <c r="L196" s="43"/>
      <c r="M196" s="57"/>
      <c r="N196" s="54"/>
      <c r="O196" s="55"/>
      <c r="P196" s="150"/>
      <c r="Q196" s="62"/>
      <c r="R196" s="84"/>
      <c r="S196" s="48"/>
      <c r="T196" s="33" t="b">
        <f t="shared" si="18"/>
        <v>0</v>
      </c>
      <c r="AG196"/>
      <c r="AH196"/>
      <c r="AI196"/>
      <c r="AJ196"/>
      <c r="AK196"/>
      <c r="AL196"/>
      <c r="AM196"/>
    </row>
    <row r="197" spans="1:39" ht="12.75">
      <c r="A197" s="46">
        <v>195</v>
      </c>
      <c r="B197" s="43" t="str">
        <f>Equipes!S113</f>
        <v>GUILLAUMEAUD</v>
      </c>
      <c r="C197" s="58" t="str">
        <f>Equipes!T113</f>
        <v>Maëlia</v>
      </c>
      <c r="D197" s="59">
        <f>Equipes!U113</f>
        <v>0</v>
      </c>
      <c r="E197" s="55" t="str">
        <f>Equipes!$T$108</f>
        <v>U. S. L. SAINT-DOMINEUC</v>
      </c>
      <c r="F197" s="146" t="str">
        <f>Equipes!$T$109</f>
        <v>HONNEUR</v>
      </c>
      <c r="G197" s="56">
        <f>Equipes!$X$109</f>
        <v>1</v>
      </c>
      <c r="H197" s="44">
        <f>Equipes!Z113</f>
        <v>62.4</v>
      </c>
      <c r="I197" s="42" t="str">
        <f aca="true" t="shared" si="21" ref="I197:I260">IF(H197&lt;50,"Blanc",IF(H197&lt;54,"Vert",IF(H197&lt;60,"Bleu",IF(H197&lt;68,"Marron",IF(H197&gt;67.99,"Tricolore")))))</f>
        <v>Marron</v>
      </c>
      <c r="K197" s="46">
        <f t="shared" si="20"/>
        <v>194</v>
      </c>
      <c r="L197" s="43"/>
      <c r="M197" s="57"/>
      <c r="N197" s="54"/>
      <c r="O197" s="55"/>
      <c r="P197" s="150"/>
      <c r="Q197" s="62"/>
      <c r="R197" s="84"/>
      <c r="S197" s="48"/>
      <c r="T197" s="33" t="b">
        <f t="shared" si="18"/>
        <v>0</v>
      </c>
      <c r="AG197"/>
      <c r="AH197"/>
      <c r="AI197"/>
      <c r="AJ197"/>
      <c r="AK197"/>
      <c r="AL197"/>
      <c r="AM197"/>
    </row>
    <row r="198" spans="1:39" ht="12.75">
      <c r="A198" s="46">
        <v>196</v>
      </c>
      <c r="B198" s="43" t="str">
        <f>Equipes!S114</f>
        <v>NEUSCHWANDER</v>
      </c>
      <c r="C198" s="58" t="str">
        <f>Equipes!T114</f>
        <v>Laura</v>
      </c>
      <c r="D198" s="59">
        <f>Equipes!U114</f>
        <v>0</v>
      </c>
      <c r="E198" s="55" t="str">
        <f>Equipes!$T$108</f>
        <v>U. S. L. SAINT-DOMINEUC</v>
      </c>
      <c r="F198" s="146" t="str">
        <f>Equipes!$T$109</f>
        <v>HONNEUR</v>
      </c>
      <c r="G198" s="56">
        <f>Equipes!$X$109</f>
        <v>1</v>
      </c>
      <c r="H198" s="44">
        <f>Equipes!Z114</f>
        <v>57.949999999999996</v>
      </c>
      <c r="I198" s="42" t="str">
        <f t="shared" si="21"/>
        <v>Bleu</v>
      </c>
      <c r="K198" s="46">
        <f t="shared" si="20"/>
        <v>195</v>
      </c>
      <c r="L198" s="51"/>
      <c r="M198" s="63"/>
      <c r="N198" s="56"/>
      <c r="O198" s="55"/>
      <c r="P198" s="150"/>
      <c r="Q198" s="62"/>
      <c r="R198" s="83"/>
      <c r="S198" s="45"/>
      <c r="T198" s="33" t="b">
        <f t="shared" si="18"/>
        <v>0</v>
      </c>
      <c r="AG198"/>
      <c r="AH198"/>
      <c r="AI198"/>
      <c r="AJ198"/>
      <c r="AK198"/>
      <c r="AL198"/>
      <c r="AM198"/>
    </row>
    <row r="199" spans="1:39" ht="12.75">
      <c r="A199" s="46">
        <v>197</v>
      </c>
      <c r="B199" s="43" t="str">
        <f>Equipes!S115</f>
        <v>PAPOUIN</v>
      </c>
      <c r="C199" s="58" t="str">
        <f>Equipes!T115</f>
        <v>Mila</v>
      </c>
      <c r="D199" s="59">
        <f>Equipes!U115</f>
        <v>0</v>
      </c>
      <c r="E199" s="55" t="str">
        <f>Equipes!$T$108</f>
        <v>U. S. L. SAINT-DOMINEUC</v>
      </c>
      <c r="F199" s="146" t="str">
        <f>Equipes!$T$109</f>
        <v>HONNEUR</v>
      </c>
      <c r="G199" s="56">
        <f>Equipes!$X$109</f>
        <v>1</v>
      </c>
      <c r="H199" s="44">
        <f>Equipes!Z115</f>
        <v>60.8</v>
      </c>
      <c r="I199" s="42" t="str">
        <f t="shared" si="21"/>
        <v>Marron</v>
      </c>
      <c r="K199" s="46">
        <f t="shared" si="20"/>
        <v>196</v>
      </c>
      <c r="L199" s="47"/>
      <c r="M199" s="57"/>
      <c r="N199" s="59"/>
      <c r="O199" s="55"/>
      <c r="P199" s="150"/>
      <c r="Q199" s="62"/>
      <c r="R199" s="84"/>
      <c r="S199" s="45"/>
      <c r="T199" s="33" t="b">
        <f t="shared" si="18"/>
        <v>0</v>
      </c>
      <c r="AG199"/>
      <c r="AH199"/>
      <c r="AI199"/>
      <c r="AJ199"/>
      <c r="AK199"/>
      <c r="AL199"/>
      <c r="AM199"/>
    </row>
    <row r="200" spans="1:39" ht="12.75">
      <c r="A200" s="46">
        <v>198</v>
      </c>
      <c r="B200" s="43" t="str">
        <f>Equipes!S116</f>
        <v>PERRIER</v>
      </c>
      <c r="C200" s="58" t="str">
        <f>Equipes!T116</f>
        <v>Manoé</v>
      </c>
      <c r="D200" s="59">
        <f>Equipes!U116</f>
        <v>0</v>
      </c>
      <c r="E200" s="55" t="str">
        <f>Equipes!$T$108</f>
        <v>U. S. L. SAINT-DOMINEUC</v>
      </c>
      <c r="F200" s="146" t="str">
        <f>Equipes!$T$109</f>
        <v>HONNEUR</v>
      </c>
      <c r="G200" s="56">
        <f>Equipes!$X$109</f>
        <v>1</v>
      </c>
      <c r="H200" s="44">
        <f>Equipes!Z116</f>
        <v>62.35</v>
      </c>
      <c r="I200" s="42" t="str">
        <f t="shared" si="21"/>
        <v>Marron</v>
      </c>
      <c r="K200" s="46">
        <f t="shared" si="20"/>
        <v>197</v>
      </c>
      <c r="L200" s="43"/>
      <c r="M200" s="57"/>
      <c r="N200" s="54"/>
      <c r="O200" s="55"/>
      <c r="P200" s="150"/>
      <c r="Q200" s="62"/>
      <c r="R200" s="84"/>
      <c r="S200" s="45"/>
      <c r="T200" s="33" t="b">
        <f t="shared" si="18"/>
        <v>0</v>
      </c>
      <c r="AG200"/>
      <c r="AH200"/>
      <c r="AI200"/>
      <c r="AJ200"/>
      <c r="AK200"/>
      <c r="AL200"/>
      <c r="AM200"/>
    </row>
    <row r="201" spans="1:39" ht="12.75">
      <c r="A201" s="46">
        <v>199</v>
      </c>
      <c r="B201" s="43" t="str">
        <f>Equipes!S124</f>
        <v>BOUVIER</v>
      </c>
      <c r="C201" s="58" t="str">
        <f>Equipes!T124</f>
        <v>YUNA</v>
      </c>
      <c r="D201" s="59">
        <f>Equipes!U124</f>
        <v>0</v>
      </c>
      <c r="E201" s="55" t="str">
        <f>Equipes!$T$121</f>
        <v>Jeunes d'ARGENTRE</v>
      </c>
      <c r="F201" s="146" t="str">
        <f>Equipes!$T$122</f>
        <v>HONNEUR</v>
      </c>
      <c r="G201" s="56">
        <f>Equipes!$X$122</f>
        <v>1</v>
      </c>
      <c r="H201" s="44">
        <f>Equipes!Z124</f>
        <v>56.5</v>
      </c>
      <c r="I201" s="42" t="str">
        <f t="shared" si="21"/>
        <v>Bleu</v>
      </c>
      <c r="K201" s="46">
        <f t="shared" si="20"/>
        <v>198</v>
      </c>
      <c r="L201" s="49"/>
      <c r="M201" s="63"/>
      <c r="N201" s="62"/>
      <c r="O201" s="55"/>
      <c r="P201" s="150"/>
      <c r="Q201" s="62"/>
      <c r="R201" s="83"/>
      <c r="S201" s="45"/>
      <c r="T201" s="33" t="b">
        <f t="shared" si="18"/>
        <v>0</v>
      </c>
      <c r="AG201"/>
      <c r="AH201"/>
      <c r="AI201"/>
      <c r="AJ201"/>
      <c r="AK201"/>
      <c r="AL201"/>
      <c r="AM201"/>
    </row>
    <row r="202" spans="1:39" ht="12.75">
      <c r="A202" s="46">
        <v>200</v>
      </c>
      <c r="B202" s="43" t="str">
        <f>Equipes!S125</f>
        <v>COUDRAIS</v>
      </c>
      <c r="C202" s="58" t="str">
        <f>Equipes!T125</f>
        <v>ENORAH</v>
      </c>
      <c r="D202" s="59">
        <f>Equipes!U125</f>
        <v>0</v>
      </c>
      <c r="E202" s="55" t="str">
        <f>Equipes!$T$121</f>
        <v>Jeunes d'ARGENTRE</v>
      </c>
      <c r="F202" s="146" t="str">
        <f>Equipes!$T$122</f>
        <v>HONNEUR</v>
      </c>
      <c r="G202" s="56">
        <f>Equipes!$X$122</f>
        <v>1</v>
      </c>
      <c r="H202" s="44">
        <f>Equipes!Z125</f>
        <v>62.4</v>
      </c>
      <c r="I202" s="42" t="str">
        <f t="shared" si="21"/>
        <v>Marron</v>
      </c>
      <c r="K202" s="46">
        <f t="shared" si="20"/>
        <v>199</v>
      </c>
      <c r="L202" s="43"/>
      <c r="M202" s="57"/>
      <c r="N202" s="54"/>
      <c r="O202" s="55"/>
      <c r="P202" s="150"/>
      <c r="Q202" s="62"/>
      <c r="R202" s="84"/>
      <c r="S202" s="48"/>
      <c r="T202" s="33" t="b">
        <f t="shared" si="18"/>
        <v>0</v>
      </c>
      <c r="AG202"/>
      <c r="AH202"/>
      <c r="AI202"/>
      <c r="AJ202"/>
      <c r="AK202"/>
      <c r="AL202"/>
      <c r="AM202"/>
    </row>
    <row r="203" spans="1:39" ht="12.75">
      <c r="A203" s="46">
        <v>201</v>
      </c>
      <c r="B203" s="43" t="str">
        <f>Equipes!S126</f>
        <v>MORLIER</v>
      </c>
      <c r="C203" s="58" t="str">
        <f>Equipes!T126</f>
        <v>LILOU</v>
      </c>
      <c r="D203" s="59">
        <f>Equipes!U126</f>
        <v>0</v>
      </c>
      <c r="E203" s="55" t="str">
        <f>Equipes!$T$121</f>
        <v>Jeunes d'ARGENTRE</v>
      </c>
      <c r="F203" s="146" t="str">
        <f>Equipes!$T$122</f>
        <v>HONNEUR</v>
      </c>
      <c r="G203" s="56">
        <f>Equipes!$X$122</f>
        <v>1</v>
      </c>
      <c r="H203" s="44">
        <f>Equipes!Z126</f>
        <v>58.95</v>
      </c>
      <c r="I203" s="42" t="str">
        <f t="shared" si="21"/>
        <v>Bleu</v>
      </c>
      <c r="K203" s="46">
        <f t="shared" si="20"/>
        <v>200</v>
      </c>
      <c r="L203" s="49"/>
      <c r="M203" s="63"/>
      <c r="N203" s="62"/>
      <c r="O203" s="55"/>
      <c r="P203" s="150"/>
      <c r="Q203" s="62"/>
      <c r="R203" s="83"/>
      <c r="S203" s="45"/>
      <c r="T203" s="33" t="b">
        <f t="shared" si="18"/>
        <v>0</v>
      </c>
      <c r="AG203"/>
      <c r="AH203"/>
      <c r="AI203"/>
      <c r="AJ203"/>
      <c r="AK203"/>
      <c r="AL203"/>
      <c r="AM203"/>
    </row>
    <row r="204" spans="1:39" ht="12.75">
      <c r="A204" s="46">
        <v>202</v>
      </c>
      <c r="B204" s="43" t="str">
        <f>Equipes!S127</f>
        <v>PATTIER</v>
      </c>
      <c r="C204" s="58" t="str">
        <f>Equipes!T127</f>
        <v>ELISE</v>
      </c>
      <c r="D204" s="59">
        <f>Equipes!U127</f>
        <v>0</v>
      </c>
      <c r="E204" s="55" t="str">
        <f>Equipes!$T$121</f>
        <v>Jeunes d'ARGENTRE</v>
      </c>
      <c r="F204" s="146" t="str">
        <f>Equipes!$T$122</f>
        <v>HONNEUR</v>
      </c>
      <c r="G204" s="56">
        <f>Equipes!$X$122</f>
        <v>1</v>
      </c>
      <c r="H204" s="44">
        <f>Equipes!Z127</f>
        <v>58.949999999999996</v>
      </c>
      <c r="I204" s="42" t="str">
        <f t="shared" si="21"/>
        <v>Bleu</v>
      </c>
      <c r="K204" s="46">
        <f t="shared" si="20"/>
        <v>201</v>
      </c>
      <c r="L204" s="47"/>
      <c r="M204" s="57"/>
      <c r="N204" s="59"/>
      <c r="O204" s="55"/>
      <c r="P204" s="150"/>
      <c r="Q204" s="62"/>
      <c r="R204" s="84"/>
      <c r="S204" s="45"/>
      <c r="T204" s="33" t="b">
        <f t="shared" si="18"/>
        <v>0</v>
      </c>
      <c r="AG204"/>
      <c r="AH204"/>
      <c r="AI204"/>
      <c r="AJ204"/>
      <c r="AK204"/>
      <c r="AL204"/>
      <c r="AM204"/>
    </row>
    <row r="205" spans="1:39" ht="12.75">
      <c r="A205" s="46">
        <v>203</v>
      </c>
      <c r="B205" s="43" t="str">
        <f>Equipes!S128</f>
        <v>PENHOUET</v>
      </c>
      <c r="C205" s="58" t="str">
        <f>Equipes!T128</f>
        <v>NOEMIE</v>
      </c>
      <c r="D205" s="59">
        <f>Equipes!U128</f>
        <v>0</v>
      </c>
      <c r="E205" s="55" t="str">
        <f>Equipes!$T$121</f>
        <v>Jeunes d'ARGENTRE</v>
      </c>
      <c r="F205" s="146" t="str">
        <f>Equipes!$T$122</f>
        <v>HONNEUR</v>
      </c>
      <c r="G205" s="56">
        <f>Equipes!$X$122</f>
        <v>1</v>
      </c>
      <c r="H205" s="44">
        <f>Equipes!Z128</f>
        <v>57.75</v>
      </c>
      <c r="I205" s="42" t="str">
        <f t="shared" si="21"/>
        <v>Bleu</v>
      </c>
      <c r="K205" s="46">
        <f t="shared" si="20"/>
        <v>202</v>
      </c>
      <c r="L205" s="51"/>
      <c r="M205" s="63"/>
      <c r="N205" s="56"/>
      <c r="O205" s="55"/>
      <c r="P205" s="150"/>
      <c r="Q205" s="62"/>
      <c r="R205" s="83"/>
      <c r="S205" s="45"/>
      <c r="T205" s="33" t="b">
        <f t="shared" si="18"/>
        <v>0</v>
      </c>
      <c r="AG205"/>
      <c r="AH205"/>
      <c r="AI205"/>
      <c r="AJ205"/>
      <c r="AK205"/>
      <c r="AL205"/>
      <c r="AM205"/>
    </row>
    <row r="206" spans="1:39" ht="12.75">
      <c r="A206" s="46">
        <v>204</v>
      </c>
      <c r="B206" s="43" t="str">
        <f>Equipes!S129</f>
        <v>SALMON</v>
      </c>
      <c r="C206" s="58" t="str">
        <f>Equipes!T129</f>
        <v>ELENA</v>
      </c>
      <c r="D206" s="59">
        <f>Equipes!U129</f>
        <v>0</v>
      </c>
      <c r="E206" s="55" t="str">
        <f>Equipes!$T$121</f>
        <v>Jeunes d'ARGENTRE</v>
      </c>
      <c r="F206" s="146" t="str">
        <f>Equipes!$T$122</f>
        <v>HONNEUR</v>
      </c>
      <c r="G206" s="56">
        <f>Equipes!$X$122</f>
        <v>1</v>
      </c>
      <c r="H206" s="44">
        <f>Equipes!Z129</f>
        <v>62.64999999999999</v>
      </c>
      <c r="I206" s="42" t="str">
        <f t="shared" si="21"/>
        <v>Marron</v>
      </c>
      <c r="K206" s="46">
        <f t="shared" si="20"/>
        <v>203</v>
      </c>
      <c r="L206" s="43"/>
      <c r="M206" s="57"/>
      <c r="N206" s="54"/>
      <c r="O206" s="55"/>
      <c r="P206" s="150"/>
      <c r="Q206" s="62"/>
      <c r="R206" s="83"/>
      <c r="S206" s="45"/>
      <c r="T206" s="33" t="b">
        <f t="shared" si="18"/>
        <v>0</v>
      </c>
      <c r="AG206"/>
      <c r="AH206"/>
      <c r="AI206"/>
      <c r="AJ206"/>
      <c r="AK206"/>
      <c r="AL206"/>
      <c r="AM206"/>
    </row>
    <row r="207" spans="1:39" ht="12.75">
      <c r="A207" s="46">
        <v>205</v>
      </c>
      <c r="B207" s="43" t="str">
        <f>Equipes!S137</f>
        <v>LEBOHEC</v>
      </c>
      <c r="C207" s="58" t="str">
        <f>Equipes!T137</f>
        <v>Soline </v>
      </c>
      <c r="D207" s="59">
        <f>Equipes!U137</f>
        <v>0</v>
      </c>
      <c r="E207" s="55" t="str">
        <f>Equipes!$T$134</f>
        <v>Domrémy BRUZ</v>
      </c>
      <c r="F207" s="146" t="str">
        <f>Equipes!$T$135</f>
        <v>HONNEUR</v>
      </c>
      <c r="G207" s="56">
        <f>Equipes!$X$135</f>
        <v>1</v>
      </c>
      <c r="H207" s="44">
        <f>Equipes!Z137</f>
        <v>61.6</v>
      </c>
      <c r="I207" s="42" t="str">
        <f t="shared" si="21"/>
        <v>Marron</v>
      </c>
      <c r="K207" s="46">
        <f t="shared" si="20"/>
        <v>204</v>
      </c>
      <c r="L207" s="49"/>
      <c r="M207" s="63"/>
      <c r="N207" s="62"/>
      <c r="O207" s="55"/>
      <c r="P207" s="150"/>
      <c r="Q207" s="62"/>
      <c r="R207" s="83"/>
      <c r="S207" s="45"/>
      <c r="T207" s="33" t="b">
        <f t="shared" si="18"/>
        <v>0</v>
      </c>
      <c r="AG207"/>
      <c r="AH207"/>
      <c r="AI207"/>
      <c r="AJ207"/>
      <c r="AK207"/>
      <c r="AL207"/>
      <c r="AM207"/>
    </row>
    <row r="208" spans="1:39" ht="12.75">
      <c r="A208" s="46">
        <v>206</v>
      </c>
      <c r="B208" s="43" t="str">
        <f>Equipes!S138</f>
        <v>LECOQ</v>
      </c>
      <c r="C208" s="58" t="str">
        <f>Equipes!T138</f>
        <v>Alicia</v>
      </c>
      <c r="D208" s="59">
        <f>Equipes!U138</f>
        <v>0</v>
      </c>
      <c r="E208" s="55" t="str">
        <f>Equipes!$T$134</f>
        <v>Domrémy BRUZ</v>
      </c>
      <c r="F208" s="146" t="str">
        <f>Equipes!$T$135</f>
        <v>HONNEUR</v>
      </c>
      <c r="G208" s="56">
        <f>Equipes!$X$135</f>
        <v>1</v>
      </c>
      <c r="H208" s="44">
        <f>Equipes!Z138</f>
        <v>60.15</v>
      </c>
      <c r="I208" s="42" t="str">
        <f t="shared" si="21"/>
        <v>Marron</v>
      </c>
      <c r="K208" s="46">
        <f t="shared" si="20"/>
        <v>205</v>
      </c>
      <c r="L208" s="43"/>
      <c r="M208" s="57"/>
      <c r="N208" s="54"/>
      <c r="O208" s="55"/>
      <c r="P208" s="150"/>
      <c r="Q208" s="62"/>
      <c r="R208" s="84"/>
      <c r="S208" s="45"/>
      <c r="T208" s="33" t="b">
        <f t="shared" si="18"/>
        <v>0</v>
      </c>
      <c r="AG208"/>
      <c r="AH208"/>
      <c r="AI208"/>
      <c r="AJ208"/>
      <c r="AK208"/>
      <c r="AL208"/>
      <c r="AM208"/>
    </row>
    <row r="209" spans="1:39" ht="12.75">
      <c r="A209" s="46">
        <v>207</v>
      </c>
      <c r="B209" s="43" t="str">
        <f>Equipes!S139</f>
        <v>LE GOFF</v>
      </c>
      <c r="C209" s="58" t="str">
        <f>Equipes!T139</f>
        <v>Lenna </v>
      </c>
      <c r="D209" s="59">
        <f>Equipes!U139</f>
        <v>0</v>
      </c>
      <c r="E209" s="55" t="str">
        <f>Equipes!$T$134</f>
        <v>Domrémy BRUZ</v>
      </c>
      <c r="F209" s="146" t="str">
        <f>Equipes!$T$135</f>
        <v>HONNEUR</v>
      </c>
      <c r="G209" s="56">
        <f>Equipes!$X$135</f>
        <v>1</v>
      </c>
      <c r="H209" s="44">
        <f>Equipes!Z139</f>
        <v>61.75</v>
      </c>
      <c r="I209" s="42" t="str">
        <f t="shared" si="21"/>
        <v>Marron</v>
      </c>
      <c r="K209" s="46">
        <f t="shared" si="20"/>
        <v>206</v>
      </c>
      <c r="L209" s="43"/>
      <c r="M209" s="57"/>
      <c r="N209" s="54"/>
      <c r="O209" s="55"/>
      <c r="P209" s="150"/>
      <c r="Q209" s="62"/>
      <c r="R209" s="84"/>
      <c r="S209" s="45"/>
      <c r="T209" s="33" t="b">
        <f t="shared" si="18"/>
        <v>0</v>
      </c>
      <c r="AG209"/>
      <c r="AH209"/>
      <c r="AI209"/>
      <c r="AJ209"/>
      <c r="AK209"/>
      <c r="AL209"/>
      <c r="AM209"/>
    </row>
    <row r="210" spans="1:39" ht="12.75">
      <c r="A210" s="46">
        <v>208</v>
      </c>
      <c r="B210" s="43" t="str">
        <f>Equipes!S140</f>
        <v>OLIVIERO</v>
      </c>
      <c r="C210" s="58" t="str">
        <f>Equipes!T140</f>
        <v>Naële</v>
      </c>
      <c r="D210" s="59">
        <f>Equipes!U140</f>
        <v>0</v>
      </c>
      <c r="E210" s="55" t="str">
        <f>Equipes!$T$134</f>
        <v>Domrémy BRUZ</v>
      </c>
      <c r="F210" s="146" t="str">
        <f>Equipes!$T$135</f>
        <v>HONNEUR</v>
      </c>
      <c r="G210" s="56">
        <f>Equipes!$X$135</f>
        <v>1</v>
      </c>
      <c r="H210" s="44">
        <f>Equipes!Z140</f>
        <v>61.7</v>
      </c>
      <c r="I210" s="42" t="str">
        <f t="shared" si="21"/>
        <v>Marron</v>
      </c>
      <c r="K210" s="46">
        <f t="shared" si="20"/>
        <v>207</v>
      </c>
      <c r="L210" s="43"/>
      <c r="M210" s="57"/>
      <c r="N210" s="54"/>
      <c r="O210" s="55"/>
      <c r="P210" s="150"/>
      <c r="Q210" s="62"/>
      <c r="R210" s="84"/>
      <c r="S210" s="45"/>
      <c r="T210" s="33" t="b">
        <f t="shared" si="18"/>
        <v>0</v>
      </c>
      <c r="AG210"/>
      <c r="AH210"/>
      <c r="AI210"/>
      <c r="AJ210"/>
      <c r="AK210"/>
      <c r="AL210"/>
      <c r="AM210"/>
    </row>
    <row r="211" spans="1:39" ht="12.75">
      <c r="A211" s="46">
        <v>209</v>
      </c>
      <c r="B211" s="43" t="str">
        <f>Equipes!S141</f>
        <v>OURDARAS</v>
      </c>
      <c r="C211" s="58" t="str">
        <f>Equipes!T141</f>
        <v>Hind</v>
      </c>
      <c r="D211" s="59">
        <f>Equipes!U141</f>
        <v>0</v>
      </c>
      <c r="E211" s="55" t="str">
        <f>Equipes!$T$134</f>
        <v>Domrémy BRUZ</v>
      </c>
      <c r="F211" s="146" t="str">
        <f>Equipes!$T$135</f>
        <v>HONNEUR</v>
      </c>
      <c r="G211" s="56">
        <f>Equipes!$X$135</f>
        <v>1</v>
      </c>
      <c r="H211" s="44">
        <f>Equipes!Z141</f>
        <v>60.8</v>
      </c>
      <c r="I211" s="42" t="str">
        <f t="shared" si="21"/>
        <v>Marron</v>
      </c>
      <c r="K211" s="46">
        <f t="shared" si="20"/>
        <v>208</v>
      </c>
      <c r="L211" s="49"/>
      <c r="M211" s="63"/>
      <c r="N211" s="62"/>
      <c r="O211" s="55"/>
      <c r="P211" s="150"/>
      <c r="Q211" s="62"/>
      <c r="R211" s="83"/>
      <c r="S211" s="45"/>
      <c r="T211" s="33" t="b">
        <f t="shared" si="18"/>
        <v>0</v>
      </c>
      <c r="AG211"/>
      <c r="AH211"/>
      <c r="AI211"/>
      <c r="AJ211"/>
      <c r="AK211"/>
      <c r="AL211"/>
      <c r="AM211"/>
    </row>
    <row r="212" spans="1:39" ht="12.75">
      <c r="A212" s="46">
        <v>210</v>
      </c>
      <c r="B212" s="43" t="str">
        <f>Equipes!S142</f>
        <v>PIVAN</v>
      </c>
      <c r="C212" s="58" t="str">
        <f>Equipes!T142</f>
        <v>Clémence</v>
      </c>
      <c r="D212" s="59">
        <f>Equipes!U142</f>
        <v>0</v>
      </c>
      <c r="E212" s="55" t="str">
        <f>Equipes!$T$134</f>
        <v>Domrémy BRUZ</v>
      </c>
      <c r="F212" s="146" t="str">
        <f>Equipes!$T$135</f>
        <v>HONNEUR</v>
      </c>
      <c r="G212" s="56">
        <f>Equipes!$X$135</f>
        <v>1</v>
      </c>
      <c r="H212" s="44">
        <f>Equipes!Z142</f>
        <v>61.8</v>
      </c>
      <c r="I212" s="42" t="str">
        <f t="shared" si="21"/>
        <v>Marron</v>
      </c>
      <c r="K212" s="46">
        <f t="shared" si="20"/>
        <v>209</v>
      </c>
      <c r="L212" s="47"/>
      <c r="M212" s="57"/>
      <c r="N212" s="59"/>
      <c r="O212" s="55"/>
      <c r="P212" s="150"/>
      <c r="Q212" s="62"/>
      <c r="R212" s="84"/>
      <c r="S212" s="45"/>
      <c r="T212" s="33" t="b">
        <f t="shared" si="18"/>
        <v>0</v>
      </c>
      <c r="AG212"/>
      <c r="AH212"/>
      <c r="AI212"/>
      <c r="AJ212"/>
      <c r="AK212"/>
      <c r="AL212"/>
      <c r="AM212"/>
    </row>
    <row r="213" spans="1:39" ht="12.75">
      <c r="A213" s="46">
        <v>211</v>
      </c>
      <c r="B213" s="43" t="str">
        <f>Equipes!S150</f>
        <v>AUTRET</v>
      </c>
      <c r="C213" s="58" t="str">
        <f>Equipes!T150</f>
        <v>Capucine</v>
      </c>
      <c r="D213" s="59">
        <f>Equipes!U150</f>
        <v>0</v>
      </c>
      <c r="E213" s="55" t="str">
        <f>Equipes!$T$147</f>
        <v>Domrémy BRUZ</v>
      </c>
      <c r="F213" s="146" t="str">
        <f>Equipes!$T$148</f>
        <v>HONNEUR</v>
      </c>
      <c r="G213" s="56">
        <f>Equipes!$X$148</f>
        <v>2</v>
      </c>
      <c r="H213" s="44">
        <f>Equipes!Z150</f>
        <v>0</v>
      </c>
      <c r="I213" s="42" t="str">
        <f t="shared" si="21"/>
        <v>Blanc</v>
      </c>
      <c r="K213" s="46">
        <f t="shared" si="20"/>
        <v>210</v>
      </c>
      <c r="L213" s="49"/>
      <c r="M213" s="63"/>
      <c r="N213" s="62"/>
      <c r="O213" s="55"/>
      <c r="P213" s="150"/>
      <c r="Q213" s="62"/>
      <c r="R213" s="83"/>
      <c r="S213" s="45"/>
      <c r="T213" s="33" t="b">
        <f t="shared" si="18"/>
        <v>0</v>
      </c>
      <c r="AG213"/>
      <c r="AH213"/>
      <c r="AI213"/>
      <c r="AJ213"/>
      <c r="AK213"/>
      <c r="AL213"/>
      <c r="AM213"/>
    </row>
    <row r="214" spans="1:39" ht="12.75" customHeight="1">
      <c r="A214" s="46">
        <v>212</v>
      </c>
      <c r="B214" s="43" t="str">
        <f>Equipes!S151</f>
        <v>BENNERT</v>
      </c>
      <c r="C214" s="58" t="str">
        <f>Equipes!T151</f>
        <v>Athénaïs</v>
      </c>
      <c r="D214" s="59">
        <f>Equipes!U151</f>
        <v>0</v>
      </c>
      <c r="E214" s="55" t="str">
        <f>Equipes!$T$147</f>
        <v>Domrémy BRUZ</v>
      </c>
      <c r="F214" s="146" t="str">
        <f>Equipes!$T$148</f>
        <v>HONNEUR</v>
      </c>
      <c r="G214" s="56">
        <f>Equipes!$X$148</f>
        <v>2</v>
      </c>
      <c r="H214" s="44">
        <f>Equipes!Z151</f>
        <v>60.1</v>
      </c>
      <c r="I214" s="42" t="str">
        <f t="shared" si="21"/>
        <v>Marron</v>
      </c>
      <c r="K214" s="46">
        <f t="shared" si="20"/>
        <v>211</v>
      </c>
      <c r="L214" s="43"/>
      <c r="M214" s="57"/>
      <c r="N214" s="54"/>
      <c r="O214" s="55"/>
      <c r="P214" s="150"/>
      <c r="Q214" s="62"/>
      <c r="R214" s="84"/>
      <c r="S214" s="45"/>
      <c r="T214" s="33" t="b">
        <f t="shared" si="18"/>
        <v>0</v>
      </c>
      <c r="AG214"/>
      <c r="AH214"/>
      <c r="AI214"/>
      <c r="AJ214"/>
      <c r="AK214"/>
      <c r="AL214"/>
      <c r="AM214"/>
    </row>
    <row r="215" spans="1:39" ht="12.75">
      <c r="A215" s="46">
        <v>213</v>
      </c>
      <c r="B215" s="43" t="str">
        <f>Equipes!S152</f>
        <v>COURTEL</v>
      </c>
      <c r="C215" s="58" t="str">
        <f>Equipes!T152</f>
        <v>Marion</v>
      </c>
      <c r="D215" s="59">
        <f>Equipes!U152</f>
        <v>0</v>
      </c>
      <c r="E215" s="55" t="str">
        <f>Equipes!$T$147</f>
        <v>Domrémy BRUZ</v>
      </c>
      <c r="F215" s="146" t="str">
        <f>Equipes!$T$148</f>
        <v>HONNEUR</v>
      </c>
      <c r="G215" s="56">
        <f>Equipes!$X$148</f>
        <v>2</v>
      </c>
      <c r="H215" s="44">
        <f>Equipes!Z152</f>
        <v>59.949999999999996</v>
      </c>
      <c r="I215" s="42" t="str">
        <f t="shared" si="21"/>
        <v>Bleu</v>
      </c>
      <c r="K215" s="46">
        <f t="shared" si="20"/>
        <v>212</v>
      </c>
      <c r="L215" s="43"/>
      <c r="M215" s="57"/>
      <c r="N215" s="54"/>
      <c r="O215" s="55"/>
      <c r="P215" s="150"/>
      <c r="Q215" s="62"/>
      <c r="R215" s="83"/>
      <c r="S215" s="45"/>
      <c r="T215" s="33" t="b">
        <f aca="true" t="shared" si="22" ref="T215:T278">IF(P215="EXCELLENCE",1,IF(P215="PROMO-EXCEL.",2,IF(P215="HONNEUR",3,IF(P215="DEPARTEMENTALE",4,IF(P215="DEBUTANTES",5)))))</f>
        <v>0</v>
      </c>
      <c r="AG215"/>
      <c r="AH215"/>
      <c r="AI215"/>
      <c r="AJ215"/>
      <c r="AK215"/>
      <c r="AL215"/>
      <c r="AM215"/>
    </row>
    <row r="216" spans="1:39" ht="12.75">
      <c r="A216" s="46">
        <v>214</v>
      </c>
      <c r="B216" s="43" t="str">
        <f>Equipes!S153</f>
        <v>MAROT</v>
      </c>
      <c r="C216" s="58" t="str">
        <f>Equipes!T153</f>
        <v>Clémence</v>
      </c>
      <c r="D216" s="59">
        <f>Equipes!U153</f>
        <v>0</v>
      </c>
      <c r="E216" s="55" t="str">
        <f>Equipes!$T$147</f>
        <v>Domrémy BRUZ</v>
      </c>
      <c r="F216" s="146" t="str">
        <f>Equipes!$T$148</f>
        <v>HONNEUR</v>
      </c>
      <c r="G216" s="56">
        <f>Equipes!$X$148</f>
        <v>2</v>
      </c>
      <c r="H216" s="44">
        <f>Equipes!Z153</f>
        <v>54.599999999999994</v>
      </c>
      <c r="I216" s="42" t="str">
        <f t="shared" si="21"/>
        <v>Bleu</v>
      </c>
      <c r="K216" s="46">
        <f t="shared" si="20"/>
        <v>213</v>
      </c>
      <c r="L216" s="49"/>
      <c r="M216" s="63"/>
      <c r="N216" s="62"/>
      <c r="O216" s="55"/>
      <c r="P216" s="150"/>
      <c r="Q216" s="62"/>
      <c r="R216" s="84"/>
      <c r="S216" s="45"/>
      <c r="T216" s="33" t="b">
        <f t="shared" si="22"/>
        <v>0</v>
      </c>
      <c r="AG216"/>
      <c r="AH216"/>
      <c r="AI216"/>
      <c r="AJ216"/>
      <c r="AK216"/>
      <c r="AL216"/>
      <c r="AM216"/>
    </row>
    <row r="217" spans="1:39" ht="12.75">
      <c r="A217" s="46">
        <v>215</v>
      </c>
      <c r="B217" s="43" t="str">
        <f>Equipes!S154</f>
        <v>MONNERAYE</v>
      </c>
      <c r="C217" s="58" t="str">
        <f>Equipes!T154</f>
        <v>Perrine</v>
      </c>
      <c r="D217" s="59">
        <f>Equipes!U154</f>
        <v>0</v>
      </c>
      <c r="E217" s="55" t="str">
        <f>Equipes!$T$147</f>
        <v>Domrémy BRUZ</v>
      </c>
      <c r="F217" s="146" t="str">
        <f>Equipes!$T$148</f>
        <v>HONNEUR</v>
      </c>
      <c r="G217" s="56">
        <f>Equipes!$X$148</f>
        <v>2</v>
      </c>
      <c r="H217" s="44">
        <f>Equipes!Z154</f>
        <v>60.650000000000006</v>
      </c>
      <c r="I217" s="42" t="str">
        <f t="shared" si="21"/>
        <v>Marron</v>
      </c>
      <c r="K217" s="46">
        <f t="shared" si="20"/>
        <v>214</v>
      </c>
      <c r="L217" s="49"/>
      <c r="M217" s="63"/>
      <c r="N217" s="62"/>
      <c r="O217" s="55"/>
      <c r="P217" s="150"/>
      <c r="Q217" s="62"/>
      <c r="R217" s="83"/>
      <c r="S217" s="45"/>
      <c r="T217" s="33" t="b">
        <f t="shared" si="22"/>
        <v>0</v>
      </c>
      <c r="AG217"/>
      <c r="AH217"/>
      <c r="AI217"/>
      <c r="AJ217"/>
      <c r="AK217"/>
      <c r="AL217"/>
      <c r="AM217"/>
    </row>
    <row r="218" spans="1:39" ht="12.75">
      <c r="A218" s="46">
        <v>216</v>
      </c>
      <c r="B218" s="43" t="str">
        <f>Equipes!S155</f>
        <v>OLIVIERO</v>
      </c>
      <c r="C218" s="58" t="str">
        <f>Equipes!T155</f>
        <v>Loann</v>
      </c>
      <c r="D218" s="59">
        <f>Equipes!U155</f>
        <v>0</v>
      </c>
      <c r="E218" s="55" t="str">
        <f>Equipes!$T$147</f>
        <v>Domrémy BRUZ</v>
      </c>
      <c r="F218" s="146" t="str">
        <f>Equipes!$T$148</f>
        <v>HONNEUR</v>
      </c>
      <c r="G218" s="56">
        <f>Equipes!$X$148</f>
        <v>2</v>
      </c>
      <c r="H218" s="44">
        <f>Equipes!Z155</f>
        <v>61.15</v>
      </c>
      <c r="I218" s="42" t="str">
        <f t="shared" si="21"/>
        <v>Marron</v>
      </c>
      <c r="K218" s="46">
        <f t="shared" si="20"/>
        <v>215</v>
      </c>
      <c r="L218" s="43"/>
      <c r="M218" s="57"/>
      <c r="N218" s="54"/>
      <c r="O218" s="55"/>
      <c r="P218" s="150"/>
      <c r="Q218" s="62"/>
      <c r="R218" s="84"/>
      <c r="S218" s="45"/>
      <c r="T218" s="33" t="b">
        <f t="shared" si="22"/>
        <v>0</v>
      </c>
      <c r="AG218"/>
      <c r="AH218"/>
      <c r="AI218"/>
      <c r="AJ218"/>
      <c r="AK218"/>
      <c r="AL218"/>
      <c r="AM218"/>
    </row>
    <row r="219" spans="1:39" ht="12.75">
      <c r="A219" s="46">
        <v>217</v>
      </c>
      <c r="B219" s="43" t="str">
        <f>Equipes!AB5</f>
        <v>CHENARD</v>
      </c>
      <c r="C219" s="58" t="str">
        <f>Equipes!AC5</f>
        <v>Ambre</v>
      </c>
      <c r="D219" s="59">
        <f>Equipes!AD5</f>
        <v>0</v>
      </c>
      <c r="E219" s="55" t="str">
        <f>Equipes!$AC$2</f>
        <v>U. S. L. SAINT-DOMINEUC</v>
      </c>
      <c r="F219" s="146" t="str">
        <f>Equipes!$AC$3</f>
        <v>PROMO-EXCEL.</v>
      </c>
      <c r="G219" s="56">
        <f>Equipes!$AG$3</f>
        <v>1</v>
      </c>
      <c r="H219" s="44">
        <f>Equipes!AI5</f>
        <v>65.2</v>
      </c>
      <c r="I219" s="42" t="str">
        <f t="shared" si="21"/>
        <v>Marron</v>
      </c>
      <c r="K219" s="46">
        <f t="shared" si="20"/>
        <v>216</v>
      </c>
      <c r="L219" s="49"/>
      <c r="M219" s="63"/>
      <c r="N219" s="62"/>
      <c r="O219" s="55"/>
      <c r="P219" s="150"/>
      <c r="Q219" s="62"/>
      <c r="R219" s="83"/>
      <c r="S219" s="45"/>
      <c r="T219" s="33" t="b">
        <f t="shared" si="22"/>
        <v>0</v>
      </c>
      <c r="AG219"/>
      <c r="AH219"/>
      <c r="AI219"/>
      <c r="AJ219"/>
      <c r="AK219"/>
      <c r="AL219"/>
      <c r="AM219"/>
    </row>
    <row r="220" spans="1:39" ht="12.75">
      <c r="A220" s="46">
        <v>218</v>
      </c>
      <c r="B220" s="43" t="str">
        <f>Equipes!AB6</f>
        <v>GIRAUX ANDRE</v>
      </c>
      <c r="C220" s="58" t="str">
        <f>Equipes!AC6</f>
        <v>Tess</v>
      </c>
      <c r="D220" s="59">
        <f>Equipes!AD6</f>
        <v>0</v>
      </c>
      <c r="E220" s="55" t="str">
        <f>Equipes!$AC$2</f>
        <v>U. S. L. SAINT-DOMINEUC</v>
      </c>
      <c r="F220" s="146" t="str">
        <f>Equipes!$AC$3</f>
        <v>PROMO-EXCEL.</v>
      </c>
      <c r="G220" s="56">
        <f>Equipes!$AG$3</f>
        <v>1</v>
      </c>
      <c r="H220" s="44">
        <f>Equipes!AI6</f>
        <v>63.5</v>
      </c>
      <c r="I220" s="42" t="str">
        <f t="shared" si="21"/>
        <v>Marron</v>
      </c>
      <c r="K220" s="46">
        <f t="shared" si="20"/>
        <v>217</v>
      </c>
      <c r="L220" s="43"/>
      <c r="M220" s="57"/>
      <c r="N220" s="54"/>
      <c r="O220" s="55"/>
      <c r="P220" s="150"/>
      <c r="Q220" s="62"/>
      <c r="R220" s="84"/>
      <c r="S220" s="48"/>
      <c r="T220" s="33" t="b">
        <f t="shared" si="22"/>
        <v>0</v>
      </c>
      <c r="AG220"/>
      <c r="AH220"/>
      <c r="AI220"/>
      <c r="AJ220"/>
      <c r="AK220"/>
      <c r="AL220"/>
      <c r="AM220"/>
    </row>
    <row r="221" spans="1:39" ht="12.75">
      <c r="A221" s="46">
        <v>219</v>
      </c>
      <c r="B221" s="43" t="str">
        <f>Equipes!AB7</f>
        <v>LELIEVRE</v>
      </c>
      <c r="C221" s="58" t="str">
        <f>Equipes!AC7</f>
        <v>Adèle</v>
      </c>
      <c r="D221" s="59">
        <f>Equipes!AD7</f>
        <v>0</v>
      </c>
      <c r="E221" s="55" t="str">
        <f>Equipes!$AC$2</f>
        <v>U. S. L. SAINT-DOMINEUC</v>
      </c>
      <c r="F221" s="146" t="str">
        <f>Equipes!$AC$3</f>
        <v>PROMO-EXCEL.</v>
      </c>
      <c r="G221" s="56">
        <f>Equipes!$AG$3</f>
        <v>1</v>
      </c>
      <c r="H221" s="44">
        <f>Equipes!AI7</f>
        <v>67.69999999999999</v>
      </c>
      <c r="I221" s="42" t="str">
        <f t="shared" si="21"/>
        <v>Marron</v>
      </c>
      <c r="K221" s="46">
        <f t="shared" si="20"/>
        <v>218</v>
      </c>
      <c r="L221" s="51"/>
      <c r="M221" s="63"/>
      <c r="N221" s="56"/>
      <c r="O221" s="55"/>
      <c r="P221" s="150"/>
      <c r="Q221" s="62"/>
      <c r="R221" s="83"/>
      <c r="S221" s="45"/>
      <c r="T221" s="33" t="b">
        <f t="shared" si="22"/>
        <v>0</v>
      </c>
      <c r="AG221"/>
      <c r="AH221"/>
      <c r="AI221"/>
      <c r="AJ221"/>
      <c r="AK221"/>
      <c r="AL221"/>
      <c r="AM221"/>
    </row>
    <row r="222" spans="1:39" ht="12.75">
      <c r="A222" s="46">
        <v>220</v>
      </c>
      <c r="B222" s="43" t="str">
        <f>Equipes!AB8</f>
        <v>TESSIER</v>
      </c>
      <c r="C222" s="58" t="str">
        <f>Equipes!AC8</f>
        <v>Zoé</v>
      </c>
      <c r="D222" s="59">
        <f>Equipes!AD8</f>
        <v>0</v>
      </c>
      <c r="E222" s="55" t="str">
        <f>Equipes!$AC$2</f>
        <v>U. S. L. SAINT-DOMINEUC</v>
      </c>
      <c r="F222" s="146" t="str">
        <f>Equipes!$AC$3</f>
        <v>PROMO-EXCEL.</v>
      </c>
      <c r="G222" s="56">
        <f>Equipes!$AG$3</f>
        <v>1</v>
      </c>
      <c r="H222" s="44">
        <f>Equipes!AI8</f>
        <v>66</v>
      </c>
      <c r="I222" s="42" t="str">
        <f t="shared" si="21"/>
        <v>Marron</v>
      </c>
      <c r="K222" s="46">
        <f t="shared" si="20"/>
        <v>219</v>
      </c>
      <c r="L222" s="43"/>
      <c r="M222" s="57"/>
      <c r="N222" s="54"/>
      <c r="O222" s="55"/>
      <c r="P222" s="150"/>
      <c r="Q222" s="62"/>
      <c r="R222" s="84"/>
      <c r="S222" s="45"/>
      <c r="T222" s="33" t="b">
        <f t="shared" si="22"/>
        <v>0</v>
      </c>
      <c r="AG222"/>
      <c r="AH222"/>
      <c r="AI222"/>
      <c r="AJ222"/>
      <c r="AK222"/>
      <c r="AL222"/>
      <c r="AM222"/>
    </row>
    <row r="223" spans="1:39" ht="12.75">
      <c r="A223" s="46">
        <v>221</v>
      </c>
      <c r="B223" s="43" t="str">
        <f>Equipes!AB9</f>
        <v>ZEMOURI</v>
      </c>
      <c r="C223" s="58" t="str">
        <f>Equipes!AC9</f>
        <v>Lily-Rose</v>
      </c>
      <c r="D223" s="59">
        <f>Equipes!AD9</f>
        <v>0</v>
      </c>
      <c r="E223" s="55" t="str">
        <f>Equipes!$AC$2</f>
        <v>U. S. L. SAINT-DOMINEUC</v>
      </c>
      <c r="F223" s="146" t="str">
        <f>Equipes!$AC$3</f>
        <v>PROMO-EXCEL.</v>
      </c>
      <c r="G223" s="56">
        <f>Equipes!$AG$3</f>
        <v>1</v>
      </c>
      <c r="H223" s="44">
        <f>Equipes!AI9</f>
        <v>62.8</v>
      </c>
      <c r="I223" s="42" t="str">
        <f t="shared" si="21"/>
        <v>Marron</v>
      </c>
      <c r="K223" s="46">
        <f t="shared" si="20"/>
        <v>220</v>
      </c>
      <c r="L223" s="49"/>
      <c r="M223" s="63"/>
      <c r="N223" s="62"/>
      <c r="O223" s="55"/>
      <c r="P223" s="150"/>
      <c r="Q223" s="62"/>
      <c r="R223" s="83"/>
      <c r="S223" s="45"/>
      <c r="T223" s="33" t="b">
        <f t="shared" si="22"/>
        <v>0</v>
      </c>
      <c r="AG223"/>
      <c r="AH223"/>
      <c r="AI223"/>
      <c r="AJ223"/>
      <c r="AK223"/>
      <c r="AL223"/>
      <c r="AM223"/>
    </row>
    <row r="224" spans="1:39" ht="12.75">
      <c r="A224" s="46">
        <v>222</v>
      </c>
      <c r="B224" s="43">
        <f>Equipes!AB10</f>
        <v>0</v>
      </c>
      <c r="C224" s="58">
        <f>Equipes!AC10</f>
        <v>0</v>
      </c>
      <c r="D224" s="59">
        <f>Equipes!AD10</f>
        <v>0</v>
      </c>
      <c r="E224" s="55" t="str">
        <f>Equipes!$AC$2</f>
        <v>U. S. L. SAINT-DOMINEUC</v>
      </c>
      <c r="F224" s="146" t="str">
        <f>Equipes!$AC$3</f>
        <v>PROMO-EXCEL.</v>
      </c>
      <c r="G224" s="56">
        <f>Equipes!$AG$3</f>
        <v>1</v>
      </c>
      <c r="H224" s="44">
        <f>Equipes!AI10</f>
        <v>0</v>
      </c>
      <c r="I224" s="42" t="str">
        <f t="shared" si="21"/>
        <v>Blanc</v>
      </c>
      <c r="K224" s="46">
        <f t="shared" si="20"/>
        <v>221</v>
      </c>
      <c r="L224" s="43"/>
      <c r="M224" s="57"/>
      <c r="N224" s="54"/>
      <c r="O224" s="55"/>
      <c r="P224" s="150"/>
      <c r="Q224" s="62"/>
      <c r="R224" s="84"/>
      <c r="S224" s="48"/>
      <c r="T224" s="33" t="b">
        <f t="shared" si="22"/>
        <v>0</v>
      </c>
      <c r="AG224"/>
      <c r="AH224"/>
      <c r="AI224"/>
      <c r="AJ224"/>
      <c r="AK224"/>
      <c r="AL224"/>
      <c r="AM224"/>
    </row>
    <row r="225" spans="1:39" ht="12.75">
      <c r="A225" s="46">
        <v>223</v>
      </c>
      <c r="B225" s="43" t="str">
        <f>Equipes!AB18</f>
        <v>AIGRET</v>
      </c>
      <c r="C225" s="58" t="str">
        <f>Equipes!AC18</f>
        <v>YONA</v>
      </c>
      <c r="D225" s="59">
        <f>Equipes!AD18</f>
        <v>0</v>
      </c>
      <c r="E225" s="55" t="str">
        <f>Equipes!$AC$15</f>
        <v>Jeunes d'ARGENTRE</v>
      </c>
      <c r="F225" s="146" t="str">
        <f>Equipes!$AC$16</f>
        <v>PROMO-EXCEL.</v>
      </c>
      <c r="G225" s="56">
        <f>Equipes!$AG$16</f>
        <v>1</v>
      </c>
      <c r="H225" s="44">
        <f>Equipes!AI18</f>
        <v>66.4</v>
      </c>
      <c r="I225" s="42" t="str">
        <f t="shared" si="21"/>
        <v>Marron</v>
      </c>
      <c r="K225" s="46">
        <f t="shared" si="20"/>
        <v>222</v>
      </c>
      <c r="L225" s="103"/>
      <c r="M225" s="57"/>
      <c r="N225" s="105"/>
      <c r="O225" s="125"/>
      <c r="P225" s="151"/>
      <c r="Q225" s="145"/>
      <c r="R225" s="104"/>
      <c r="S225" s="144"/>
      <c r="T225" s="33" t="b">
        <f t="shared" si="22"/>
        <v>0</v>
      </c>
      <c r="AG225"/>
      <c r="AH225"/>
      <c r="AI225"/>
      <c r="AJ225"/>
      <c r="AK225"/>
      <c r="AL225"/>
      <c r="AM225"/>
    </row>
    <row r="226" spans="1:39" ht="12.75">
      <c r="A226" s="46">
        <v>224</v>
      </c>
      <c r="B226" s="43" t="str">
        <f>Equipes!AB19</f>
        <v>FONTAINE</v>
      </c>
      <c r="C226" s="58" t="str">
        <f>Equipes!AC19</f>
        <v>LOUISE-MARIE</v>
      </c>
      <c r="D226" s="59">
        <f>Equipes!AD19</f>
        <v>0</v>
      </c>
      <c r="E226" s="55" t="str">
        <f>Equipes!$AC$15</f>
        <v>Jeunes d'ARGENTRE</v>
      </c>
      <c r="F226" s="146" t="str">
        <f>Equipes!$AC$16</f>
        <v>PROMO-EXCEL.</v>
      </c>
      <c r="G226" s="56">
        <f>Equipes!$AG$16</f>
        <v>1</v>
      </c>
      <c r="H226" s="44">
        <f>Equipes!AI19</f>
        <v>67.75</v>
      </c>
      <c r="I226" s="42" t="str">
        <f t="shared" si="21"/>
        <v>Marron</v>
      </c>
      <c r="K226" s="46">
        <f t="shared" si="20"/>
        <v>223</v>
      </c>
      <c r="L226" s="47"/>
      <c r="M226" s="58"/>
      <c r="N226" s="59"/>
      <c r="O226" s="55"/>
      <c r="P226" s="150"/>
      <c r="Q226" s="62"/>
      <c r="R226" s="84"/>
      <c r="S226" s="45"/>
      <c r="T226" s="33" t="b">
        <f t="shared" si="22"/>
        <v>0</v>
      </c>
      <c r="AG226"/>
      <c r="AH226"/>
      <c r="AI226"/>
      <c r="AJ226"/>
      <c r="AK226"/>
      <c r="AL226"/>
      <c r="AM226"/>
    </row>
    <row r="227" spans="1:39" ht="12.75">
      <c r="A227" s="46">
        <v>225</v>
      </c>
      <c r="B227" s="43" t="str">
        <f>Equipes!AB20</f>
        <v>LODIEL</v>
      </c>
      <c r="C227" s="58" t="str">
        <f>Equipes!AC20</f>
        <v>AESA</v>
      </c>
      <c r="D227" s="59">
        <f>Equipes!AD20</f>
        <v>0</v>
      </c>
      <c r="E227" s="55" t="str">
        <f>Equipes!$AC$15</f>
        <v>Jeunes d'ARGENTRE</v>
      </c>
      <c r="F227" s="146" t="str">
        <f>Equipes!$AC$16</f>
        <v>PROMO-EXCEL.</v>
      </c>
      <c r="G227" s="56">
        <f>Equipes!$AG$16</f>
        <v>1</v>
      </c>
      <c r="H227" s="44">
        <f>Equipes!AI20</f>
        <v>66.5</v>
      </c>
      <c r="I227" s="42" t="str">
        <f t="shared" si="21"/>
        <v>Marron</v>
      </c>
      <c r="K227" s="46">
        <f t="shared" si="20"/>
        <v>224</v>
      </c>
      <c r="L227" s="43"/>
      <c r="M227" s="57"/>
      <c r="N227" s="54"/>
      <c r="O227" s="60"/>
      <c r="P227" s="150"/>
      <c r="Q227" s="62"/>
      <c r="R227" s="84"/>
      <c r="S227" s="45"/>
      <c r="T227" s="33" t="b">
        <f t="shared" si="22"/>
        <v>0</v>
      </c>
      <c r="AG227"/>
      <c r="AH227"/>
      <c r="AI227"/>
      <c r="AJ227"/>
      <c r="AK227"/>
      <c r="AL227"/>
      <c r="AM227"/>
    </row>
    <row r="228" spans="1:39" ht="12.75">
      <c r="A228" s="46">
        <v>226</v>
      </c>
      <c r="B228" s="43" t="str">
        <f>Equipes!AB21</f>
        <v>METIVIER</v>
      </c>
      <c r="C228" s="58" t="str">
        <f>Equipes!AC21</f>
        <v>ROMANE</v>
      </c>
      <c r="D228" s="59">
        <f>Equipes!AD21</f>
        <v>0</v>
      </c>
      <c r="E228" s="55" t="str">
        <f>Equipes!$AC$15</f>
        <v>Jeunes d'ARGENTRE</v>
      </c>
      <c r="F228" s="146" t="str">
        <f>Equipes!$AC$16</f>
        <v>PROMO-EXCEL.</v>
      </c>
      <c r="G228" s="56">
        <f>Equipes!$AG$16</f>
        <v>1</v>
      </c>
      <c r="H228" s="44">
        <f>Equipes!AI21</f>
        <v>66.30000000000001</v>
      </c>
      <c r="I228" s="42" t="str">
        <f t="shared" si="21"/>
        <v>Marron</v>
      </c>
      <c r="K228" s="46">
        <f t="shared" si="20"/>
        <v>225</v>
      </c>
      <c r="L228" s="49"/>
      <c r="M228" s="63"/>
      <c r="N228" s="62"/>
      <c r="O228" s="55"/>
      <c r="P228" s="150"/>
      <c r="Q228" s="62"/>
      <c r="R228" s="83"/>
      <c r="S228" s="45"/>
      <c r="T228" s="33" t="b">
        <f t="shared" si="22"/>
        <v>0</v>
      </c>
      <c r="AG228"/>
      <c r="AH228"/>
      <c r="AI228"/>
      <c r="AJ228"/>
      <c r="AK228"/>
      <c r="AL228"/>
      <c r="AM228"/>
    </row>
    <row r="229" spans="1:39" ht="12.75">
      <c r="A229" s="46">
        <v>227</v>
      </c>
      <c r="B229" s="43" t="str">
        <f>Equipes!AB22</f>
        <v>ROCA</v>
      </c>
      <c r="C229" s="58" t="str">
        <f>Equipes!AC22</f>
        <v>JEANNE</v>
      </c>
      <c r="D229" s="59">
        <f>Equipes!AD22</f>
        <v>0</v>
      </c>
      <c r="E229" s="55" t="str">
        <f>Equipes!$AC$15</f>
        <v>Jeunes d'ARGENTRE</v>
      </c>
      <c r="F229" s="146" t="str">
        <f>Equipes!$AC$16</f>
        <v>PROMO-EXCEL.</v>
      </c>
      <c r="G229" s="56">
        <f>Equipes!$AG$16</f>
        <v>1</v>
      </c>
      <c r="H229" s="44">
        <f>Equipes!AI22</f>
        <v>65.15</v>
      </c>
      <c r="I229" s="42" t="str">
        <f t="shared" si="21"/>
        <v>Marron</v>
      </c>
      <c r="K229" s="46">
        <f t="shared" si="20"/>
        <v>226</v>
      </c>
      <c r="L229" s="43"/>
      <c r="M229" s="57"/>
      <c r="N229" s="54"/>
      <c r="O229" s="55"/>
      <c r="P229" s="150"/>
      <c r="Q229" s="62"/>
      <c r="R229" s="84"/>
      <c r="S229" s="45"/>
      <c r="T229" s="33" t="b">
        <f t="shared" si="22"/>
        <v>0</v>
      </c>
      <c r="AG229"/>
      <c r="AH229"/>
      <c r="AI229"/>
      <c r="AJ229"/>
      <c r="AK229"/>
      <c r="AL229"/>
      <c r="AM229"/>
    </row>
    <row r="230" spans="1:39" ht="12.75">
      <c r="A230" s="46">
        <v>228</v>
      </c>
      <c r="B230" s="43" t="str">
        <f>Equipes!AB23</f>
        <v>SEBY</v>
      </c>
      <c r="C230" s="58" t="str">
        <f>Equipes!AC23</f>
        <v>LYSEA</v>
      </c>
      <c r="D230" s="59">
        <f>Equipes!AD23</f>
        <v>0</v>
      </c>
      <c r="E230" s="55" t="str">
        <f>Equipes!$AC$15</f>
        <v>Jeunes d'ARGENTRE</v>
      </c>
      <c r="F230" s="146" t="str">
        <f>Equipes!$AC$16</f>
        <v>PROMO-EXCEL.</v>
      </c>
      <c r="G230" s="56">
        <f>Equipes!$AG$16</f>
        <v>1</v>
      </c>
      <c r="H230" s="44">
        <f>Equipes!AI23</f>
        <v>67.5</v>
      </c>
      <c r="I230" s="42" t="str">
        <f t="shared" si="21"/>
        <v>Marron</v>
      </c>
      <c r="K230" s="46">
        <f t="shared" si="20"/>
        <v>227</v>
      </c>
      <c r="L230" s="43"/>
      <c r="M230" s="57"/>
      <c r="N230" s="54"/>
      <c r="O230" s="55"/>
      <c r="P230" s="150"/>
      <c r="Q230" s="62"/>
      <c r="R230" s="84"/>
      <c r="S230" s="45"/>
      <c r="T230" s="33" t="b">
        <f t="shared" si="22"/>
        <v>0</v>
      </c>
      <c r="AG230"/>
      <c r="AH230"/>
      <c r="AI230"/>
      <c r="AJ230"/>
      <c r="AK230"/>
      <c r="AL230"/>
      <c r="AM230"/>
    </row>
    <row r="231" spans="1:39" ht="12.75">
      <c r="A231" s="46">
        <v>229</v>
      </c>
      <c r="B231" s="43" t="str">
        <f>Equipes!AB31</f>
        <v>DAVENEL MONNERIE</v>
      </c>
      <c r="C231" s="58" t="str">
        <f>Equipes!AC31</f>
        <v>TESS</v>
      </c>
      <c r="D231" s="59">
        <f>Equipes!AD31</f>
        <v>0</v>
      </c>
      <c r="E231" s="55" t="str">
        <f>Equipes!$AC$28</f>
        <v>Aurore VITRE</v>
      </c>
      <c r="F231" s="146" t="str">
        <f>Equipes!$AC$29</f>
        <v>PROMO-EXCEL.</v>
      </c>
      <c r="G231" s="56">
        <f>Equipes!$AG$29</f>
        <v>1</v>
      </c>
      <c r="H231" s="44">
        <f>Equipes!AI31</f>
        <v>66.6</v>
      </c>
      <c r="I231" s="42" t="str">
        <f t="shared" si="21"/>
        <v>Marron</v>
      </c>
      <c r="K231" s="46">
        <f t="shared" si="20"/>
        <v>228</v>
      </c>
      <c r="L231" s="43"/>
      <c r="M231" s="57"/>
      <c r="N231" s="54"/>
      <c r="O231" s="55"/>
      <c r="P231" s="150"/>
      <c r="Q231" s="62"/>
      <c r="R231" s="84"/>
      <c r="S231" s="45"/>
      <c r="T231" s="33" t="b">
        <f t="shared" si="22"/>
        <v>0</v>
      </c>
      <c r="AG231"/>
      <c r="AH231"/>
      <c r="AI231"/>
      <c r="AJ231"/>
      <c r="AK231"/>
      <c r="AL231"/>
      <c r="AM231"/>
    </row>
    <row r="232" spans="1:39" ht="12.75">
      <c r="A232" s="46">
        <v>230</v>
      </c>
      <c r="B232" s="43" t="str">
        <f>Equipes!AB32</f>
        <v>DUCLOS</v>
      </c>
      <c r="C232" s="58" t="str">
        <f>Equipes!AC32</f>
        <v>YSEE</v>
      </c>
      <c r="D232" s="59">
        <f>Equipes!AD32</f>
        <v>0</v>
      </c>
      <c r="E232" s="55" t="str">
        <f>Equipes!$AC$28</f>
        <v>Aurore VITRE</v>
      </c>
      <c r="F232" s="146" t="str">
        <f>Equipes!$AC$29</f>
        <v>PROMO-EXCEL.</v>
      </c>
      <c r="G232" s="56">
        <f>Equipes!$AG$29</f>
        <v>1</v>
      </c>
      <c r="H232" s="44">
        <f>Equipes!AI32</f>
        <v>66.7</v>
      </c>
      <c r="I232" s="42" t="str">
        <f t="shared" si="21"/>
        <v>Marron</v>
      </c>
      <c r="K232" s="46">
        <f t="shared" si="20"/>
        <v>229</v>
      </c>
      <c r="L232" s="49"/>
      <c r="M232" s="63"/>
      <c r="N232" s="62"/>
      <c r="O232" s="55"/>
      <c r="P232" s="150"/>
      <c r="Q232" s="62"/>
      <c r="R232" s="83"/>
      <c r="S232" s="45"/>
      <c r="T232" s="33" t="b">
        <f t="shared" si="22"/>
        <v>0</v>
      </c>
      <c r="AG232"/>
      <c r="AH232"/>
      <c r="AI232"/>
      <c r="AJ232"/>
      <c r="AK232"/>
      <c r="AL232"/>
      <c r="AM232"/>
    </row>
    <row r="233" spans="1:39" ht="12.75">
      <c r="A233" s="46">
        <v>231</v>
      </c>
      <c r="B233" s="43" t="str">
        <f>Equipes!AB33</f>
        <v>HISOPE</v>
      </c>
      <c r="C233" s="58" t="str">
        <f>Equipes!AC33</f>
        <v>LUCILLE</v>
      </c>
      <c r="D233" s="59">
        <f>Equipes!AD33</f>
        <v>0</v>
      </c>
      <c r="E233" s="55" t="str">
        <f>Equipes!$AC$28</f>
        <v>Aurore VITRE</v>
      </c>
      <c r="F233" s="146" t="str">
        <f>Equipes!$AC$29</f>
        <v>PROMO-EXCEL.</v>
      </c>
      <c r="G233" s="56">
        <f>Equipes!$AG$29</f>
        <v>1</v>
      </c>
      <c r="H233" s="44">
        <f>Equipes!AI33</f>
        <v>66.55</v>
      </c>
      <c r="I233" s="42" t="str">
        <f t="shared" si="21"/>
        <v>Marron</v>
      </c>
      <c r="K233" s="46">
        <f t="shared" si="20"/>
        <v>230</v>
      </c>
      <c r="L233" s="43"/>
      <c r="M233" s="57"/>
      <c r="N233" s="54"/>
      <c r="O233" s="55"/>
      <c r="P233" s="150"/>
      <c r="Q233" s="62"/>
      <c r="R233" s="84"/>
      <c r="S233" s="45"/>
      <c r="T233" s="33" t="b">
        <f t="shared" si="22"/>
        <v>0</v>
      </c>
      <c r="AG233"/>
      <c r="AH233"/>
      <c r="AI233"/>
      <c r="AJ233"/>
      <c r="AK233"/>
      <c r="AL233"/>
      <c r="AM233"/>
    </row>
    <row r="234" spans="1:39" ht="12.75">
      <c r="A234" s="46">
        <v>232</v>
      </c>
      <c r="B234" s="43" t="str">
        <f>Equipes!AB34</f>
        <v>MANACH</v>
      </c>
      <c r="C234" s="58" t="str">
        <f>Equipes!AC34</f>
        <v>Eileen</v>
      </c>
      <c r="D234" s="59">
        <f>Equipes!AD34</f>
        <v>0</v>
      </c>
      <c r="E234" s="55" t="str">
        <f>Equipes!$AC$28</f>
        <v>Aurore VITRE</v>
      </c>
      <c r="F234" s="146" t="str">
        <f>Equipes!$AC$29</f>
        <v>PROMO-EXCEL.</v>
      </c>
      <c r="G234" s="56">
        <f>Equipes!$AG$29</f>
        <v>1</v>
      </c>
      <c r="H234" s="44">
        <f>Equipes!AI34</f>
        <v>65.8</v>
      </c>
      <c r="I234" s="42" t="str">
        <f t="shared" si="21"/>
        <v>Marron</v>
      </c>
      <c r="K234" s="46">
        <f t="shared" si="20"/>
        <v>231</v>
      </c>
      <c r="L234" s="49"/>
      <c r="M234" s="63"/>
      <c r="N234" s="62"/>
      <c r="O234" s="55"/>
      <c r="P234" s="150"/>
      <c r="Q234" s="62"/>
      <c r="R234" s="84"/>
      <c r="S234" s="45"/>
      <c r="T234" s="33" t="b">
        <f t="shared" si="22"/>
        <v>0</v>
      </c>
      <c r="AG234"/>
      <c r="AH234"/>
      <c r="AI234"/>
      <c r="AJ234"/>
      <c r="AK234"/>
      <c r="AL234"/>
      <c r="AM234"/>
    </row>
    <row r="235" spans="1:39" ht="12.75">
      <c r="A235" s="46">
        <v>233</v>
      </c>
      <c r="B235" s="43" t="str">
        <f>Equipes!AB35</f>
        <v>POULLAIN</v>
      </c>
      <c r="C235" s="58" t="str">
        <f>Equipes!AC35</f>
        <v>Zoe</v>
      </c>
      <c r="D235" s="59">
        <f>Equipes!AD35</f>
        <v>0</v>
      </c>
      <c r="E235" s="55" t="str">
        <f>Equipes!$AC$28</f>
        <v>Aurore VITRE</v>
      </c>
      <c r="F235" s="146" t="str">
        <f>Equipes!$AC$29</f>
        <v>PROMO-EXCEL.</v>
      </c>
      <c r="G235" s="56">
        <f>Equipes!$AG$29</f>
        <v>1</v>
      </c>
      <c r="H235" s="44">
        <f>Equipes!AI35</f>
        <v>67.89999999999999</v>
      </c>
      <c r="I235" s="42" t="str">
        <f t="shared" si="21"/>
        <v>Marron</v>
      </c>
      <c r="K235" s="46">
        <f t="shared" si="20"/>
        <v>232</v>
      </c>
      <c r="L235" s="43"/>
      <c r="M235" s="57"/>
      <c r="N235" s="54"/>
      <c r="O235" s="55"/>
      <c r="P235" s="150"/>
      <c r="Q235" s="62"/>
      <c r="R235" s="84"/>
      <c r="S235" s="45"/>
      <c r="T235" s="33" t="b">
        <f t="shared" si="22"/>
        <v>0</v>
      </c>
      <c r="AG235"/>
      <c r="AH235"/>
      <c r="AI235"/>
      <c r="AJ235"/>
      <c r="AK235"/>
      <c r="AL235"/>
      <c r="AM235"/>
    </row>
    <row r="236" spans="1:39" ht="12.75">
      <c r="A236" s="46">
        <v>234</v>
      </c>
      <c r="B236" s="43" t="str">
        <f>Equipes!AB36</f>
        <v>VETIER</v>
      </c>
      <c r="C236" s="58" t="str">
        <f>Equipes!AC36</f>
        <v>Cléa</v>
      </c>
      <c r="D236" s="59">
        <f>Equipes!AD36</f>
        <v>0</v>
      </c>
      <c r="E236" s="55" t="str">
        <f>Equipes!$AC$28</f>
        <v>Aurore VITRE</v>
      </c>
      <c r="F236" s="146" t="str">
        <f>Equipes!$AC$29</f>
        <v>PROMO-EXCEL.</v>
      </c>
      <c r="G236" s="56">
        <f>Equipes!$AG$29</f>
        <v>1</v>
      </c>
      <c r="H236" s="44">
        <f>Equipes!AI36</f>
        <v>65.55</v>
      </c>
      <c r="I236" s="42" t="str">
        <f t="shared" si="21"/>
        <v>Marron</v>
      </c>
      <c r="K236" s="46">
        <f t="shared" si="20"/>
        <v>233</v>
      </c>
      <c r="L236" s="49"/>
      <c r="M236" s="63"/>
      <c r="N236" s="62"/>
      <c r="O236" s="55"/>
      <c r="P236" s="150"/>
      <c r="Q236" s="62"/>
      <c r="R236" s="84"/>
      <c r="S236" s="45"/>
      <c r="T236" s="33" t="b">
        <f t="shared" si="22"/>
        <v>0</v>
      </c>
      <c r="AG236"/>
      <c r="AH236"/>
      <c r="AI236"/>
      <c r="AJ236"/>
      <c r="AK236"/>
      <c r="AL236"/>
      <c r="AM236"/>
    </row>
    <row r="237" spans="1:39" ht="12.75">
      <c r="A237" s="46">
        <v>235</v>
      </c>
      <c r="B237" s="43" t="str">
        <f>Equipes!AB44</f>
        <v>DOUDET </v>
      </c>
      <c r="C237" s="58" t="str">
        <f>Equipes!AC44</f>
        <v>ELINA</v>
      </c>
      <c r="D237" s="59">
        <f>Equipes!AD44</f>
        <v>0</v>
      </c>
      <c r="E237" s="55" t="str">
        <f>Equipes!$AC$41</f>
        <v>Jongleurs  LA GUERCHE</v>
      </c>
      <c r="F237" s="146" t="str">
        <f>Equipes!$AC$42</f>
        <v>PROMO-EXCEL.</v>
      </c>
      <c r="G237" s="56">
        <f>Equipes!$AG$42</f>
        <v>1</v>
      </c>
      <c r="H237" s="44">
        <f>Equipes!AI44</f>
        <v>64.80000000000001</v>
      </c>
      <c r="I237" s="42" t="str">
        <f t="shared" si="21"/>
        <v>Marron</v>
      </c>
      <c r="K237" s="46">
        <f t="shared" si="20"/>
        <v>234</v>
      </c>
      <c r="L237" s="43"/>
      <c r="M237" s="57"/>
      <c r="N237" s="54"/>
      <c r="O237" s="55"/>
      <c r="P237" s="150"/>
      <c r="Q237" s="62"/>
      <c r="R237" s="84"/>
      <c r="S237" s="45"/>
      <c r="T237" s="33" t="b">
        <f t="shared" si="22"/>
        <v>0</v>
      </c>
      <c r="AG237"/>
      <c r="AH237"/>
      <c r="AI237"/>
      <c r="AJ237"/>
      <c r="AK237"/>
      <c r="AL237"/>
      <c r="AM237"/>
    </row>
    <row r="238" spans="1:39" ht="12.75">
      <c r="A238" s="46">
        <v>236</v>
      </c>
      <c r="B238" s="43" t="str">
        <f>Equipes!AB45</f>
        <v>HERVE</v>
      </c>
      <c r="C238" s="58" t="str">
        <f>Equipes!AC45</f>
        <v>ANAIS</v>
      </c>
      <c r="D238" s="59">
        <f>Equipes!AD45</f>
        <v>0</v>
      </c>
      <c r="E238" s="55" t="str">
        <f>Equipes!$AC$41</f>
        <v>Jongleurs  LA GUERCHE</v>
      </c>
      <c r="F238" s="146" t="str">
        <f>Equipes!$AC$42</f>
        <v>PROMO-EXCEL.</v>
      </c>
      <c r="G238" s="56">
        <f>Equipes!$AG$42</f>
        <v>1</v>
      </c>
      <c r="H238" s="44">
        <f>Equipes!AI45</f>
        <v>68.2</v>
      </c>
      <c r="I238" s="42" t="str">
        <f t="shared" si="21"/>
        <v>Tricolore</v>
      </c>
      <c r="K238" s="46">
        <f t="shared" si="20"/>
        <v>235</v>
      </c>
      <c r="L238" s="49"/>
      <c r="M238" s="63"/>
      <c r="N238" s="62"/>
      <c r="O238" s="55"/>
      <c r="P238" s="150"/>
      <c r="Q238" s="62"/>
      <c r="R238" s="83"/>
      <c r="S238" s="45"/>
      <c r="T238" s="33" t="b">
        <f t="shared" si="22"/>
        <v>0</v>
      </c>
      <c r="AG238"/>
      <c r="AH238"/>
      <c r="AI238"/>
      <c r="AJ238"/>
      <c r="AK238"/>
      <c r="AL238"/>
      <c r="AM238"/>
    </row>
    <row r="239" spans="1:39" ht="12.75">
      <c r="A239" s="46">
        <v>237</v>
      </c>
      <c r="B239" s="43" t="str">
        <f>Equipes!AB46</f>
        <v>LECLERC RUFFENACH</v>
      </c>
      <c r="C239" s="58" t="str">
        <f>Equipes!AC46</f>
        <v>ZOE</v>
      </c>
      <c r="D239" s="59">
        <f>Equipes!AD46</f>
        <v>0</v>
      </c>
      <c r="E239" s="55" t="str">
        <f>Equipes!$AC$41</f>
        <v>Jongleurs  LA GUERCHE</v>
      </c>
      <c r="F239" s="146" t="str">
        <f>Equipes!$AC$42</f>
        <v>PROMO-EXCEL.</v>
      </c>
      <c r="G239" s="56">
        <f>Equipes!$AG$42</f>
        <v>1</v>
      </c>
      <c r="H239" s="44">
        <f>Equipes!AI46</f>
        <v>65.1</v>
      </c>
      <c r="I239" s="42" t="str">
        <f t="shared" si="21"/>
        <v>Marron</v>
      </c>
      <c r="K239" s="46">
        <f t="shared" si="20"/>
        <v>236</v>
      </c>
      <c r="L239" s="49"/>
      <c r="M239" s="63"/>
      <c r="N239" s="62"/>
      <c r="O239" s="55"/>
      <c r="P239" s="150"/>
      <c r="Q239" s="62"/>
      <c r="R239" s="83"/>
      <c r="S239" s="45"/>
      <c r="T239" s="33" t="b">
        <f t="shared" si="22"/>
        <v>0</v>
      </c>
      <c r="AG239"/>
      <c r="AH239"/>
      <c r="AI239"/>
      <c r="AJ239"/>
      <c r="AK239"/>
      <c r="AL239"/>
      <c r="AM239"/>
    </row>
    <row r="240" spans="1:39" ht="12.75">
      <c r="A240" s="46">
        <v>238</v>
      </c>
      <c r="B240" s="43" t="str">
        <f>Equipes!AB47</f>
        <v>LEMOINE</v>
      </c>
      <c r="C240" s="58" t="str">
        <f>Equipes!AC47</f>
        <v>ROSE</v>
      </c>
      <c r="D240" s="59">
        <f>Equipes!AD47</f>
        <v>0</v>
      </c>
      <c r="E240" s="55" t="str">
        <f>Equipes!$AC$41</f>
        <v>Jongleurs  LA GUERCHE</v>
      </c>
      <c r="F240" s="146" t="str">
        <f>Equipes!$AC$42</f>
        <v>PROMO-EXCEL.</v>
      </c>
      <c r="G240" s="56">
        <f>Equipes!$AG$42</f>
        <v>1</v>
      </c>
      <c r="H240" s="44">
        <f>Equipes!AI47</f>
        <v>64.35</v>
      </c>
      <c r="I240" s="42" t="str">
        <f t="shared" si="21"/>
        <v>Marron</v>
      </c>
      <c r="K240" s="46">
        <f t="shared" si="20"/>
        <v>237</v>
      </c>
      <c r="L240" s="43"/>
      <c r="M240" s="57"/>
      <c r="N240" s="54"/>
      <c r="O240" s="55"/>
      <c r="P240" s="150"/>
      <c r="Q240" s="62"/>
      <c r="R240" s="84"/>
      <c r="S240" s="45"/>
      <c r="T240" s="33" t="b">
        <f t="shared" si="22"/>
        <v>0</v>
      </c>
      <c r="AG240"/>
      <c r="AH240"/>
      <c r="AI240"/>
      <c r="AJ240"/>
      <c r="AK240"/>
      <c r="AL240"/>
      <c r="AM240"/>
    </row>
    <row r="241" spans="1:39" ht="12.75">
      <c r="A241" s="46">
        <v>239</v>
      </c>
      <c r="B241" s="43" t="str">
        <f>Equipes!AB48</f>
        <v>MARECHAL</v>
      </c>
      <c r="C241" s="58" t="str">
        <f>Equipes!AC48</f>
        <v>CHARLINE</v>
      </c>
      <c r="D241" s="59">
        <f>Equipes!AD48</f>
        <v>0</v>
      </c>
      <c r="E241" s="55" t="str">
        <f>Equipes!$AC$41</f>
        <v>Jongleurs  LA GUERCHE</v>
      </c>
      <c r="F241" s="146" t="str">
        <f>Equipes!$AC$42</f>
        <v>PROMO-EXCEL.</v>
      </c>
      <c r="G241" s="56">
        <f>Equipes!$AG$42</f>
        <v>1</v>
      </c>
      <c r="H241" s="44">
        <f>Equipes!AI48</f>
        <v>66.3</v>
      </c>
      <c r="I241" s="42" t="str">
        <f t="shared" si="21"/>
        <v>Marron</v>
      </c>
      <c r="K241" s="46">
        <f t="shared" si="20"/>
        <v>238</v>
      </c>
      <c r="L241" s="49"/>
      <c r="M241" s="63"/>
      <c r="N241" s="62"/>
      <c r="O241" s="55"/>
      <c r="P241" s="150"/>
      <c r="Q241" s="62"/>
      <c r="R241" s="83"/>
      <c r="S241" s="45"/>
      <c r="T241" s="33" t="b">
        <f t="shared" si="22"/>
        <v>0</v>
      </c>
      <c r="AG241"/>
      <c r="AH241"/>
      <c r="AI241"/>
      <c r="AJ241"/>
      <c r="AK241"/>
      <c r="AL241"/>
      <c r="AM241"/>
    </row>
    <row r="242" spans="1:39" ht="12.75">
      <c r="A242" s="46">
        <v>240</v>
      </c>
      <c r="B242" s="43" t="str">
        <f>Equipes!AB49</f>
        <v>VERRON</v>
      </c>
      <c r="C242" s="58" t="str">
        <f>Equipes!AC49</f>
        <v>SHAYNA</v>
      </c>
      <c r="D242" s="59">
        <f>Equipes!AD49</f>
        <v>0</v>
      </c>
      <c r="E242" s="55" t="str">
        <f>Equipes!$AC$41</f>
        <v>Jongleurs  LA GUERCHE</v>
      </c>
      <c r="F242" s="146" t="str">
        <f>Equipes!$AC$42</f>
        <v>PROMO-EXCEL.</v>
      </c>
      <c r="G242" s="56">
        <f>Equipes!$AG$42</f>
        <v>1</v>
      </c>
      <c r="H242" s="44">
        <f>Equipes!AI49</f>
        <v>67.69999999999999</v>
      </c>
      <c r="I242" s="42" t="str">
        <f t="shared" si="21"/>
        <v>Marron</v>
      </c>
      <c r="K242" s="46">
        <f t="shared" si="20"/>
        <v>239</v>
      </c>
      <c r="L242" s="43"/>
      <c r="M242" s="57"/>
      <c r="N242" s="54"/>
      <c r="O242" s="55"/>
      <c r="P242" s="150"/>
      <c r="Q242" s="62"/>
      <c r="R242" s="84"/>
      <c r="S242" s="45"/>
      <c r="T242" s="33" t="b">
        <f t="shared" si="22"/>
        <v>0</v>
      </c>
      <c r="AG242"/>
      <c r="AH242"/>
      <c r="AI242"/>
      <c r="AJ242"/>
      <c r="AK242"/>
      <c r="AL242"/>
      <c r="AM242"/>
    </row>
    <row r="243" spans="1:39" ht="12.75">
      <c r="A243" s="46">
        <v>241</v>
      </c>
      <c r="B243" s="43" t="str">
        <f>Equipes!AB57</f>
        <v>GUYON</v>
      </c>
      <c r="C243" s="58" t="str">
        <f>Equipes!AC57</f>
        <v>Jeanne</v>
      </c>
      <c r="D243" s="59">
        <f>Equipes!AD57</f>
        <v>0</v>
      </c>
      <c r="E243" s="55" t="str">
        <f>Equipes!$AC$54</f>
        <v>Domrémy BRUZ</v>
      </c>
      <c r="F243" s="146" t="str">
        <f>Equipes!$AC$55</f>
        <v>PROMO-EXCEL.</v>
      </c>
      <c r="G243" s="56">
        <f>Equipes!$AG$55</f>
        <v>1</v>
      </c>
      <c r="H243" s="44">
        <f>Equipes!AI57</f>
        <v>65.4</v>
      </c>
      <c r="I243" s="42" t="str">
        <f t="shared" si="21"/>
        <v>Marron</v>
      </c>
      <c r="K243" s="46">
        <f t="shared" si="20"/>
        <v>240</v>
      </c>
      <c r="L243" s="49"/>
      <c r="M243" s="63"/>
      <c r="N243" s="62"/>
      <c r="O243" s="55"/>
      <c r="P243" s="150"/>
      <c r="Q243" s="62"/>
      <c r="R243" s="83"/>
      <c r="S243" s="45"/>
      <c r="T243" s="33" t="b">
        <f t="shared" si="22"/>
        <v>0</v>
      </c>
      <c r="AG243"/>
      <c r="AH243"/>
      <c r="AI243"/>
      <c r="AJ243"/>
      <c r="AK243"/>
      <c r="AL243"/>
      <c r="AM243"/>
    </row>
    <row r="244" spans="1:39" ht="12.75">
      <c r="A244" s="46">
        <v>242</v>
      </c>
      <c r="B244" s="43" t="str">
        <f>Equipes!AB58</f>
        <v>NEAU</v>
      </c>
      <c r="C244" s="58" t="str">
        <f>Equipes!AC58</f>
        <v>Lou-Anne</v>
      </c>
      <c r="D244" s="59">
        <f>Equipes!AD58</f>
        <v>0</v>
      </c>
      <c r="E244" s="55" t="str">
        <f>Equipes!$AC$54</f>
        <v>Domrémy BRUZ</v>
      </c>
      <c r="F244" s="146" t="str">
        <f>Equipes!$AC$55</f>
        <v>PROMO-EXCEL.</v>
      </c>
      <c r="G244" s="56">
        <f>Equipes!$AG$55</f>
        <v>1</v>
      </c>
      <c r="H244" s="44">
        <f>Equipes!AI58</f>
        <v>67.89999999999999</v>
      </c>
      <c r="I244" s="42" t="str">
        <f t="shared" si="21"/>
        <v>Marron</v>
      </c>
      <c r="K244" s="46">
        <f t="shared" si="20"/>
        <v>241</v>
      </c>
      <c r="L244" s="140"/>
      <c r="M244" s="141"/>
      <c r="N244" s="136"/>
      <c r="O244" s="55"/>
      <c r="P244" s="150"/>
      <c r="Q244" s="62"/>
      <c r="R244" s="84"/>
      <c r="S244" s="45"/>
      <c r="T244" s="33" t="b">
        <f t="shared" si="22"/>
        <v>0</v>
      </c>
      <c r="AG244"/>
      <c r="AH244"/>
      <c r="AI244"/>
      <c r="AJ244"/>
      <c r="AK244"/>
      <c r="AL244"/>
      <c r="AM244"/>
    </row>
    <row r="245" spans="1:39" ht="12.75">
      <c r="A245" s="46">
        <v>243</v>
      </c>
      <c r="B245" s="43" t="str">
        <f>Equipes!AB59</f>
        <v>NIVET </v>
      </c>
      <c r="C245" s="58" t="str">
        <f>Equipes!AC59</f>
        <v>Colleen</v>
      </c>
      <c r="D245" s="59">
        <f>Equipes!AD59</f>
        <v>0</v>
      </c>
      <c r="E245" s="55" t="str">
        <f>Equipes!$AC$54</f>
        <v>Domrémy BRUZ</v>
      </c>
      <c r="F245" s="146" t="str">
        <f>Equipes!$AC$55</f>
        <v>PROMO-EXCEL.</v>
      </c>
      <c r="G245" s="56">
        <f>Equipes!$AG$55</f>
        <v>1</v>
      </c>
      <c r="H245" s="44">
        <f>Equipes!AI59</f>
        <v>66.4</v>
      </c>
      <c r="I245" s="42" t="str">
        <f t="shared" si="21"/>
        <v>Marron</v>
      </c>
      <c r="K245" s="46">
        <f t="shared" si="20"/>
        <v>242</v>
      </c>
      <c r="L245" s="103"/>
      <c r="M245" s="57"/>
      <c r="N245" s="105"/>
      <c r="O245" s="55"/>
      <c r="P245" s="150"/>
      <c r="Q245" s="62"/>
      <c r="R245" s="84"/>
      <c r="S245" s="45"/>
      <c r="T245" s="33" t="b">
        <f t="shared" si="22"/>
        <v>0</v>
      </c>
      <c r="AG245"/>
      <c r="AH245"/>
      <c r="AI245"/>
      <c r="AJ245"/>
      <c r="AK245"/>
      <c r="AL245"/>
      <c r="AM245"/>
    </row>
    <row r="246" spans="1:39" ht="12.75">
      <c r="A246" s="46">
        <v>244</v>
      </c>
      <c r="B246" s="43" t="str">
        <f>Equipes!AB60</f>
        <v>PERREUL</v>
      </c>
      <c r="C246" s="58" t="str">
        <f>Equipes!AC60</f>
        <v>Maéline</v>
      </c>
      <c r="D246" s="59">
        <f>Equipes!AD60</f>
        <v>0</v>
      </c>
      <c r="E246" s="55" t="str">
        <f>Equipes!$AC$54</f>
        <v>Domrémy BRUZ</v>
      </c>
      <c r="F246" s="146" t="str">
        <f>Equipes!$AC$55</f>
        <v>PROMO-EXCEL.</v>
      </c>
      <c r="G246" s="56">
        <f>Equipes!$AG$55</f>
        <v>1</v>
      </c>
      <c r="H246" s="44">
        <f>Equipes!AI60</f>
        <v>68.6</v>
      </c>
      <c r="I246" s="42" t="str">
        <f t="shared" si="21"/>
        <v>Tricolore</v>
      </c>
      <c r="K246" s="46">
        <f t="shared" si="20"/>
        <v>243</v>
      </c>
      <c r="L246" s="43"/>
      <c r="M246" s="58"/>
      <c r="N246" s="54"/>
      <c r="O246" s="55"/>
      <c r="P246" s="150"/>
      <c r="Q246" s="62"/>
      <c r="R246" s="84"/>
      <c r="S246" s="45"/>
      <c r="T246" s="33" t="b">
        <f t="shared" si="22"/>
        <v>0</v>
      </c>
      <c r="AG246"/>
      <c r="AH246"/>
      <c r="AI246"/>
      <c r="AJ246"/>
      <c r="AK246"/>
      <c r="AL246"/>
      <c r="AM246"/>
    </row>
    <row r="247" spans="1:39" ht="12.75">
      <c r="A247" s="46">
        <v>245</v>
      </c>
      <c r="B247" s="43" t="str">
        <f>Equipes!AB61</f>
        <v>POULARD</v>
      </c>
      <c r="C247" s="58" t="str">
        <f>Equipes!AC61</f>
        <v>Anaïs</v>
      </c>
      <c r="D247" s="59">
        <f>Equipes!AD61</f>
        <v>0</v>
      </c>
      <c r="E247" s="55" t="str">
        <f>Equipes!$AC$54</f>
        <v>Domrémy BRUZ</v>
      </c>
      <c r="F247" s="146" t="str">
        <f>Equipes!$AC$55</f>
        <v>PROMO-EXCEL.</v>
      </c>
      <c r="G247" s="56">
        <f>Equipes!$AG$55</f>
        <v>1</v>
      </c>
      <c r="H247" s="44">
        <f>Equipes!AI61</f>
        <v>68.05</v>
      </c>
      <c r="I247" s="42" t="str">
        <f t="shared" si="21"/>
        <v>Tricolore</v>
      </c>
      <c r="K247" s="46">
        <f t="shared" si="20"/>
        <v>244</v>
      </c>
      <c r="L247" s="43"/>
      <c r="M247" s="57"/>
      <c r="N247" s="54"/>
      <c r="O247" s="55"/>
      <c r="P247" s="150"/>
      <c r="Q247" s="62"/>
      <c r="R247" s="84"/>
      <c r="S247" s="45"/>
      <c r="T247" s="33" t="b">
        <f t="shared" si="22"/>
        <v>0</v>
      </c>
      <c r="AG247"/>
      <c r="AH247"/>
      <c r="AI247"/>
      <c r="AJ247"/>
      <c r="AK247"/>
      <c r="AL247"/>
      <c r="AM247"/>
    </row>
    <row r="248" spans="1:39" ht="12.75">
      <c r="A248" s="46">
        <v>246</v>
      </c>
      <c r="B248" s="43" t="str">
        <f>Equipes!AB62</f>
        <v>RENOU</v>
      </c>
      <c r="C248" s="58" t="str">
        <f>Equipes!AC62</f>
        <v>Louise </v>
      </c>
      <c r="D248" s="59">
        <f>Equipes!AD62</f>
        <v>0</v>
      </c>
      <c r="E248" s="55" t="str">
        <f>Equipes!$AC$54</f>
        <v>Domrémy BRUZ</v>
      </c>
      <c r="F248" s="146" t="str">
        <f>Equipes!$AC$55</f>
        <v>PROMO-EXCEL.</v>
      </c>
      <c r="G248" s="56">
        <f>Equipes!$AG$55</f>
        <v>1</v>
      </c>
      <c r="H248" s="44">
        <f>Equipes!AI62</f>
        <v>66.65</v>
      </c>
      <c r="I248" s="42" t="str">
        <f t="shared" si="21"/>
        <v>Marron</v>
      </c>
      <c r="K248" s="46">
        <f t="shared" si="20"/>
        <v>245</v>
      </c>
      <c r="L248" s="43"/>
      <c r="M248" s="57"/>
      <c r="N248" s="54"/>
      <c r="O248" s="55"/>
      <c r="P248" s="150"/>
      <c r="Q248" s="62"/>
      <c r="R248" s="84"/>
      <c r="S248" s="45"/>
      <c r="T248" s="33" t="b">
        <f t="shared" si="22"/>
        <v>0</v>
      </c>
      <c r="AG248"/>
      <c r="AH248"/>
      <c r="AI248"/>
      <c r="AJ248"/>
      <c r="AK248"/>
      <c r="AL248"/>
      <c r="AM248"/>
    </row>
    <row r="249" spans="1:39" ht="12.75">
      <c r="A249" s="46">
        <v>247</v>
      </c>
      <c r="B249" s="43" t="str">
        <f>Equipes!AB70</f>
        <v>BODIN </v>
      </c>
      <c r="C249" s="58" t="str">
        <f>Equipes!AC70</f>
        <v>JADE</v>
      </c>
      <c r="D249" s="59">
        <f>Equipes!AD70</f>
        <v>0</v>
      </c>
      <c r="E249" s="55" t="str">
        <f>Equipes!$AC$67</f>
        <v>Aurore VITRE</v>
      </c>
      <c r="F249" s="146" t="str">
        <f>Equipes!$AC$68</f>
        <v>EXCELLENCE</v>
      </c>
      <c r="G249" s="56">
        <f>Equipes!$AG$68</f>
        <v>1</v>
      </c>
      <c r="H249" s="44">
        <f>Equipes!AI70</f>
        <v>0</v>
      </c>
      <c r="I249" s="42" t="str">
        <f t="shared" si="21"/>
        <v>Blanc</v>
      </c>
      <c r="K249" s="46">
        <f t="shared" si="20"/>
        <v>246</v>
      </c>
      <c r="L249" s="43"/>
      <c r="M249" s="57"/>
      <c r="N249" s="54"/>
      <c r="O249" s="55"/>
      <c r="P249" s="150"/>
      <c r="Q249" s="62"/>
      <c r="R249" s="84"/>
      <c r="S249" s="45"/>
      <c r="T249" s="33" t="b">
        <f t="shared" si="22"/>
        <v>0</v>
      </c>
      <c r="AG249"/>
      <c r="AH249"/>
      <c r="AI249"/>
      <c r="AJ249"/>
      <c r="AK249"/>
      <c r="AL249"/>
      <c r="AM249"/>
    </row>
    <row r="250" spans="1:39" ht="12.75">
      <c r="A250" s="46">
        <v>248</v>
      </c>
      <c r="B250" s="43" t="str">
        <f>Equipes!AB71</f>
        <v>JOUAULT</v>
      </c>
      <c r="C250" s="58" t="str">
        <f>Equipes!AC71</f>
        <v>Lucie</v>
      </c>
      <c r="D250" s="59">
        <f>Equipes!AD71</f>
        <v>0</v>
      </c>
      <c r="E250" s="55" t="str">
        <f>Equipes!$AC$67</f>
        <v>Aurore VITRE</v>
      </c>
      <c r="F250" s="146" t="str">
        <f>Equipes!$AC$68</f>
        <v>EXCELLENCE</v>
      </c>
      <c r="G250" s="56">
        <f>Equipes!$AG$68</f>
        <v>1</v>
      </c>
      <c r="H250" s="44">
        <f>Equipes!AI71</f>
        <v>72.9</v>
      </c>
      <c r="I250" s="42" t="str">
        <f t="shared" si="21"/>
        <v>Tricolore</v>
      </c>
      <c r="K250" s="46">
        <f t="shared" si="20"/>
        <v>247</v>
      </c>
      <c r="L250" s="43"/>
      <c r="M250" s="57"/>
      <c r="N250" s="54"/>
      <c r="O250" s="55"/>
      <c r="P250" s="150"/>
      <c r="Q250" s="62"/>
      <c r="R250" s="84"/>
      <c r="S250" s="45"/>
      <c r="T250" s="33" t="b">
        <f t="shared" si="22"/>
        <v>0</v>
      </c>
      <c r="AG250"/>
      <c r="AH250"/>
      <c r="AI250"/>
      <c r="AJ250"/>
      <c r="AK250"/>
      <c r="AL250"/>
      <c r="AM250"/>
    </row>
    <row r="251" spans="1:39" ht="12.75">
      <c r="A251" s="46">
        <v>249</v>
      </c>
      <c r="B251" s="43" t="str">
        <f>Equipes!AB72</f>
        <v>LEPOUTRE</v>
      </c>
      <c r="C251" s="58" t="str">
        <f>Equipes!AC72</f>
        <v>Loumie</v>
      </c>
      <c r="D251" s="59">
        <f>Equipes!AD72</f>
        <v>0</v>
      </c>
      <c r="E251" s="55" t="str">
        <f>Equipes!$AC$67</f>
        <v>Aurore VITRE</v>
      </c>
      <c r="F251" s="146" t="str">
        <f>Equipes!$AC$68</f>
        <v>EXCELLENCE</v>
      </c>
      <c r="G251" s="56">
        <f>Equipes!$AG$68</f>
        <v>1</v>
      </c>
      <c r="H251" s="44">
        <f>Equipes!AI72</f>
        <v>67.94999999999999</v>
      </c>
      <c r="I251" s="42" t="str">
        <f t="shared" si="21"/>
        <v>Marron</v>
      </c>
      <c r="K251" s="46">
        <f t="shared" si="20"/>
        <v>248</v>
      </c>
      <c r="L251" s="51"/>
      <c r="M251" s="63"/>
      <c r="N251" s="56"/>
      <c r="O251" s="55"/>
      <c r="P251" s="150"/>
      <c r="Q251" s="62"/>
      <c r="R251" s="83"/>
      <c r="S251" s="45"/>
      <c r="T251" s="33" t="b">
        <f t="shared" si="22"/>
        <v>0</v>
      </c>
      <c r="AG251"/>
      <c r="AH251"/>
      <c r="AI251"/>
      <c r="AJ251"/>
      <c r="AK251"/>
      <c r="AL251"/>
      <c r="AM251"/>
    </row>
    <row r="252" spans="1:39" ht="12.75">
      <c r="A252" s="46">
        <v>250</v>
      </c>
      <c r="B252" s="43" t="str">
        <f>Equipes!AB73</f>
        <v>LEVESQUE</v>
      </c>
      <c r="C252" s="58" t="str">
        <f>Equipes!AC73</f>
        <v>LILOU</v>
      </c>
      <c r="D252" s="59">
        <f>Equipes!AD73</f>
        <v>0</v>
      </c>
      <c r="E252" s="55" t="str">
        <f>Equipes!$AC$67</f>
        <v>Aurore VITRE</v>
      </c>
      <c r="F252" s="146" t="str">
        <f>Equipes!$AC$68</f>
        <v>EXCELLENCE</v>
      </c>
      <c r="G252" s="56">
        <f>Equipes!$AG$68</f>
        <v>1</v>
      </c>
      <c r="H252" s="44">
        <f>Equipes!AI73</f>
        <v>67.65</v>
      </c>
      <c r="I252" s="42" t="str">
        <f t="shared" si="21"/>
        <v>Marron</v>
      </c>
      <c r="K252" s="46">
        <f t="shared" si="20"/>
        <v>249</v>
      </c>
      <c r="L252" s="49"/>
      <c r="M252" s="63"/>
      <c r="N252" s="62"/>
      <c r="O252" s="55"/>
      <c r="P252" s="150"/>
      <c r="Q252" s="62"/>
      <c r="R252" s="83"/>
      <c r="S252" s="45"/>
      <c r="T252" s="33" t="b">
        <f t="shared" si="22"/>
        <v>0</v>
      </c>
      <c r="AG252"/>
      <c r="AH252"/>
      <c r="AI252"/>
      <c r="AJ252"/>
      <c r="AK252"/>
      <c r="AL252"/>
      <c r="AM252"/>
    </row>
    <row r="253" spans="1:39" ht="12.75">
      <c r="A253" s="46">
        <v>251</v>
      </c>
      <c r="B253" s="43" t="str">
        <f>Equipes!AB74</f>
        <v>LOUIN</v>
      </c>
      <c r="C253" s="58" t="str">
        <f>Equipes!AC74</f>
        <v>Naïs</v>
      </c>
      <c r="D253" s="59">
        <f>Equipes!AD74</f>
        <v>0</v>
      </c>
      <c r="E253" s="55" t="str">
        <f>Equipes!$AC$67</f>
        <v>Aurore VITRE</v>
      </c>
      <c r="F253" s="146" t="str">
        <f>Equipes!$AC$68</f>
        <v>EXCELLENCE</v>
      </c>
      <c r="G253" s="56">
        <f>Equipes!$AG$68</f>
        <v>1</v>
      </c>
      <c r="H253" s="44">
        <f>Equipes!AI74</f>
        <v>66.1</v>
      </c>
      <c r="I253" s="42" t="str">
        <f t="shared" si="21"/>
        <v>Marron</v>
      </c>
      <c r="K253" s="46">
        <f t="shared" si="20"/>
        <v>250</v>
      </c>
      <c r="L253" s="43"/>
      <c r="M253" s="57"/>
      <c r="N253" s="54"/>
      <c r="O253" s="55"/>
      <c r="P253" s="150"/>
      <c r="Q253" s="62"/>
      <c r="R253" s="84"/>
      <c r="S253" s="45"/>
      <c r="T253" s="33" t="b">
        <f t="shared" si="22"/>
        <v>0</v>
      </c>
      <c r="AG253"/>
      <c r="AH253"/>
      <c r="AI253"/>
      <c r="AJ253"/>
      <c r="AK253"/>
      <c r="AL253"/>
      <c r="AM253"/>
    </row>
    <row r="254" spans="1:39" ht="12.75">
      <c r="A254" s="46">
        <v>252</v>
      </c>
      <c r="B254" s="43" t="str">
        <f>Equipes!AB75</f>
        <v>MOREL</v>
      </c>
      <c r="C254" s="58" t="str">
        <f>Equipes!AC75</f>
        <v>MAELYS</v>
      </c>
      <c r="D254" s="59">
        <f>Equipes!AD75</f>
        <v>0</v>
      </c>
      <c r="E254" s="55" t="str">
        <f>Equipes!$AC$67</f>
        <v>Aurore VITRE</v>
      </c>
      <c r="F254" s="146" t="str">
        <f>Equipes!$AC$68</f>
        <v>EXCELLENCE</v>
      </c>
      <c r="G254" s="56">
        <f>Equipes!$AG$68</f>
        <v>1</v>
      </c>
      <c r="H254" s="44">
        <f>Equipes!AI75</f>
        <v>65.6</v>
      </c>
      <c r="I254" s="42" t="str">
        <f t="shared" si="21"/>
        <v>Marron</v>
      </c>
      <c r="K254" s="46">
        <f t="shared" si="20"/>
        <v>251</v>
      </c>
      <c r="L254" s="47"/>
      <c r="M254" s="57"/>
      <c r="N254" s="59"/>
      <c r="O254" s="55"/>
      <c r="P254" s="150"/>
      <c r="Q254" s="62"/>
      <c r="R254" s="84"/>
      <c r="S254" s="45"/>
      <c r="T254" s="33" t="b">
        <f t="shared" si="22"/>
        <v>0</v>
      </c>
      <c r="AG254"/>
      <c r="AH254"/>
      <c r="AI254"/>
      <c r="AJ254"/>
      <c r="AK254"/>
      <c r="AL254"/>
      <c r="AM254"/>
    </row>
    <row r="255" spans="1:39" ht="12.75">
      <c r="A255" s="46">
        <v>253</v>
      </c>
      <c r="B255" s="43" t="str">
        <f>Equipes!AB83</f>
        <v>BECHER</v>
      </c>
      <c r="C255" s="58" t="str">
        <f>Equipes!AC83</f>
        <v>LILOU</v>
      </c>
      <c r="D255" s="59">
        <f>Equipes!AD83</f>
        <v>0</v>
      </c>
      <c r="E255" s="55" t="str">
        <f>Equipes!$AC$80</f>
        <v>Jeunes d'ARGENTRE</v>
      </c>
      <c r="F255" s="146" t="str">
        <f>Equipes!$AC$81</f>
        <v>EXCELLENCE</v>
      </c>
      <c r="G255" s="56">
        <f>Equipes!$AG$81</f>
        <v>1</v>
      </c>
      <c r="H255" s="44">
        <f>Equipes!AI83</f>
        <v>68.80000000000001</v>
      </c>
      <c r="I255" s="42" t="str">
        <f t="shared" si="21"/>
        <v>Tricolore</v>
      </c>
      <c r="K255" s="46">
        <f aca="true" t="shared" si="23" ref="K255:K281">K254+1</f>
        <v>252</v>
      </c>
      <c r="L255" s="51"/>
      <c r="M255" s="63"/>
      <c r="N255" s="56"/>
      <c r="O255" s="55"/>
      <c r="P255" s="150"/>
      <c r="Q255" s="62"/>
      <c r="R255" s="83"/>
      <c r="S255" s="45"/>
      <c r="T255" s="33" t="b">
        <f t="shared" si="22"/>
        <v>0</v>
      </c>
      <c r="AG255"/>
      <c r="AH255"/>
      <c r="AI255"/>
      <c r="AJ255"/>
      <c r="AK255"/>
      <c r="AL255"/>
      <c r="AM255"/>
    </row>
    <row r="256" spans="1:39" ht="12.75">
      <c r="A256" s="46">
        <v>254</v>
      </c>
      <c r="B256" s="43" t="str">
        <f>Equipes!AB84</f>
        <v>FOUCHER</v>
      </c>
      <c r="C256" s="58" t="str">
        <f>Equipes!AC84</f>
        <v>LANA</v>
      </c>
      <c r="D256" s="59">
        <f>Equipes!AD84</f>
        <v>0</v>
      </c>
      <c r="E256" s="55" t="str">
        <f>Equipes!$AC$80</f>
        <v>Jeunes d'ARGENTRE</v>
      </c>
      <c r="F256" s="146" t="str">
        <f>Equipes!$AC$81</f>
        <v>EXCELLENCE</v>
      </c>
      <c r="G256" s="56">
        <f>Equipes!$AG$81</f>
        <v>1</v>
      </c>
      <c r="H256" s="44">
        <f>Equipes!AI84</f>
        <v>51.800000000000004</v>
      </c>
      <c r="I256" s="42" t="str">
        <f t="shared" si="21"/>
        <v>Vert</v>
      </c>
      <c r="K256" s="46">
        <f t="shared" si="23"/>
        <v>253</v>
      </c>
      <c r="L256" s="43"/>
      <c r="M256" s="57"/>
      <c r="N256" s="54"/>
      <c r="O256" s="55"/>
      <c r="P256" s="150"/>
      <c r="Q256" s="62"/>
      <c r="R256" s="84"/>
      <c r="S256" s="45"/>
      <c r="T256" s="33" t="b">
        <f t="shared" si="22"/>
        <v>0</v>
      </c>
      <c r="AG256"/>
      <c r="AH256"/>
      <c r="AI256"/>
      <c r="AJ256"/>
      <c r="AK256"/>
      <c r="AL256"/>
      <c r="AM256"/>
    </row>
    <row r="257" spans="1:39" ht="12.75">
      <c r="A257" s="46">
        <v>255</v>
      </c>
      <c r="B257" s="43" t="str">
        <f>Equipes!AB85</f>
        <v>FRIN</v>
      </c>
      <c r="C257" s="58" t="str">
        <f>Equipes!AC85</f>
        <v>MARGAUX</v>
      </c>
      <c r="D257" s="59">
        <f>Equipes!AD85</f>
        <v>0</v>
      </c>
      <c r="E257" s="55" t="str">
        <f>Equipes!$AC$80</f>
        <v>Jeunes d'ARGENTRE</v>
      </c>
      <c r="F257" s="146" t="str">
        <f>Equipes!$AC$81</f>
        <v>EXCELLENCE</v>
      </c>
      <c r="G257" s="56">
        <f>Equipes!$AG$81</f>
        <v>1</v>
      </c>
      <c r="H257" s="44">
        <f>Equipes!AI85</f>
        <v>71.44999999999999</v>
      </c>
      <c r="I257" s="42" t="str">
        <f t="shared" si="21"/>
        <v>Tricolore</v>
      </c>
      <c r="K257" s="46">
        <f t="shared" si="23"/>
        <v>254</v>
      </c>
      <c r="L257" s="43"/>
      <c r="M257" s="57"/>
      <c r="N257" s="54"/>
      <c r="O257" s="55"/>
      <c r="P257" s="150"/>
      <c r="Q257" s="62"/>
      <c r="R257" s="84"/>
      <c r="S257" s="45"/>
      <c r="T257" s="33" t="b">
        <f t="shared" si="22"/>
        <v>0</v>
      </c>
      <c r="AG257"/>
      <c r="AH257"/>
      <c r="AI257"/>
      <c r="AJ257"/>
      <c r="AK257"/>
      <c r="AL257"/>
      <c r="AM257"/>
    </row>
    <row r="258" spans="1:39" ht="12.75">
      <c r="A258" s="46">
        <v>256</v>
      </c>
      <c r="B258" s="43" t="str">
        <f>Equipes!AB86</f>
        <v>PHILIPPOT</v>
      </c>
      <c r="C258" s="58" t="str">
        <f>Equipes!AC86</f>
        <v>MAHE</v>
      </c>
      <c r="D258" s="59">
        <f>Equipes!AD86</f>
        <v>0</v>
      </c>
      <c r="E258" s="55" t="str">
        <f>Equipes!$AC$80</f>
        <v>Jeunes d'ARGENTRE</v>
      </c>
      <c r="F258" s="146" t="str">
        <f>Equipes!$AC$81</f>
        <v>EXCELLENCE</v>
      </c>
      <c r="G258" s="56">
        <f>Equipes!$AG$81</f>
        <v>1</v>
      </c>
      <c r="H258" s="44">
        <f>Equipes!AI86</f>
        <v>73.3</v>
      </c>
      <c r="I258" s="42" t="str">
        <f t="shared" si="21"/>
        <v>Tricolore</v>
      </c>
      <c r="K258" s="46">
        <f t="shared" si="23"/>
        <v>255</v>
      </c>
      <c r="L258" s="47"/>
      <c r="M258" s="57"/>
      <c r="N258" s="59"/>
      <c r="O258" s="55"/>
      <c r="P258" s="150"/>
      <c r="Q258" s="62"/>
      <c r="R258" s="84"/>
      <c r="S258" s="45"/>
      <c r="T258" s="33" t="b">
        <f t="shared" si="22"/>
        <v>0</v>
      </c>
      <c r="AG258"/>
      <c r="AH258"/>
      <c r="AI258"/>
      <c r="AJ258"/>
      <c r="AK258"/>
      <c r="AL258"/>
      <c r="AM258"/>
    </row>
    <row r="259" spans="1:39" ht="12.75">
      <c r="A259" s="46">
        <v>257</v>
      </c>
      <c r="B259" s="43" t="str">
        <f>Equipes!AB87</f>
        <v>TRICOT</v>
      </c>
      <c r="C259" s="58" t="str">
        <f>Equipes!AC87</f>
        <v>EMMY</v>
      </c>
      <c r="D259" s="59">
        <f>Equipes!AD87</f>
        <v>0</v>
      </c>
      <c r="E259" s="55" t="str">
        <f>Equipes!$AC$80</f>
        <v>Jeunes d'ARGENTRE</v>
      </c>
      <c r="F259" s="146" t="str">
        <f>Equipes!$AC$81</f>
        <v>EXCELLENCE</v>
      </c>
      <c r="G259" s="56">
        <f>Equipes!$AG$81</f>
        <v>1</v>
      </c>
      <c r="H259" s="44">
        <f>Equipes!AI87</f>
        <v>69.19999999999999</v>
      </c>
      <c r="I259" s="42" t="str">
        <f t="shared" si="21"/>
        <v>Tricolore</v>
      </c>
      <c r="K259" s="46">
        <f t="shared" si="23"/>
        <v>256</v>
      </c>
      <c r="L259" s="43"/>
      <c r="M259" s="57"/>
      <c r="N259" s="54"/>
      <c r="O259" s="55"/>
      <c r="P259" s="150"/>
      <c r="Q259" s="62"/>
      <c r="R259" s="84"/>
      <c r="S259" s="45"/>
      <c r="T259" s="33" t="b">
        <f t="shared" si="22"/>
        <v>0</v>
      </c>
      <c r="AG259"/>
      <c r="AH259"/>
      <c r="AI259"/>
      <c r="AJ259"/>
      <c r="AK259"/>
      <c r="AL259"/>
      <c r="AM259"/>
    </row>
    <row r="260" spans="1:39" ht="12.75">
      <c r="A260" s="46">
        <v>258</v>
      </c>
      <c r="B260" s="43">
        <f>Equipes!AB88</f>
        <v>0</v>
      </c>
      <c r="C260" s="58">
        <f>Equipes!AC88</f>
        <v>0</v>
      </c>
      <c r="D260" s="59">
        <f>Equipes!AD88</f>
        <v>0</v>
      </c>
      <c r="E260" s="55" t="str">
        <f>Equipes!$AC$80</f>
        <v>Jeunes d'ARGENTRE</v>
      </c>
      <c r="F260" s="146" t="str">
        <f>Equipes!$AC$81</f>
        <v>EXCELLENCE</v>
      </c>
      <c r="G260" s="56">
        <f>Equipes!$AG$81</f>
        <v>1</v>
      </c>
      <c r="H260" s="44">
        <f>Equipes!AI88</f>
        <v>0</v>
      </c>
      <c r="I260" s="42" t="str">
        <f t="shared" si="21"/>
        <v>Blanc</v>
      </c>
      <c r="K260" s="46">
        <f t="shared" si="23"/>
        <v>257</v>
      </c>
      <c r="L260" s="43"/>
      <c r="M260" s="57"/>
      <c r="N260" s="54"/>
      <c r="O260" s="55"/>
      <c r="P260" s="150"/>
      <c r="Q260" s="62"/>
      <c r="R260" s="84"/>
      <c r="S260" s="45"/>
      <c r="T260" s="33" t="b">
        <f t="shared" si="22"/>
        <v>0</v>
      </c>
      <c r="AG260"/>
      <c r="AH260"/>
      <c r="AI260"/>
      <c r="AJ260"/>
      <c r="AK260"/>
      <c r="AL260"/>
      <c r="AM260"/>
    </row>
    <row r="261" spans="1:39" ht="12.75">
      <c r="A261" s="46">
        <v>259</v>
      </c>
      <c r="B261" s="43" t="str">
        <f>Equipes!AB98</f>
        <v>Amil</v>
      </c>
      <c r="C261" s="58" t="str">
        <f>Equipes!AC98</f>
        <v>Elsa</v>
      </c>
      <c r="D261" s="59">
        <f>Equipes!AD98</f>
        <v>0</v>
      </c>
      <c r="E261" s="55" t="str">
        <f>Equipes!$AC$95</f>
        <v>Envolée Gymnique ACIGNE</v>
      </c>
      <c r="F261" s="146" t="str">
        <f>Equipes!$AC$96</f>
        <v>EXCELLENCE</v>
      </c>
      <c r="G261" s="56">
        <f>Equipes!$AG$96</f>
        <v>1</v>
      </c>
      <c r="H261" s="44">
        <f>Equipes!AI98</f>
        <v>63.900000000000006</v>
      </c>
      <c r="I261" s="42" t="str">
        <f aca="true" t="shared" si="24" ref="I261:I324">IF(H261&lt;50,"Blanc",IF(H261&lt;54,"Vert",IF(H261&lt;60,"Bleu",IF(H261&lt;68,"Marron",IF(H261&gt;67.99,"Tricolore")))))</f>
        <v>Marron</v>
      </c>
      <c r="K261" s="46">
        <f t="shared" si="23"/>
        <v>258</v>
      </c>
      <c r="L261" s="43"/>
      <c r="M261" s="57"/>
      <c r="N261" s="54"/>
      <c r="O261" s="55"/>
      <c r="P261" s="150"/>
      <c r="Q261" s="62"/>
      <c r="R261" s="84"/>
      <c r="S261" s="45"/>
      <c r="T261" s="33" t="b">
        <f t="shared" si="22"/>
        <v>0</v>
      </c>
      <c r="AG261"/>
      <c r="AH261"/>
      <c r="AI261"/>
      <c r="AJ261"/>
      <c r="AK261"/>
      <c r="AL261"/>
      <c r="AM261"/>
    </row>
    <row r="262" spans="1:39" ht="12.75">
      <c r="A262" s="46">
        <v>260</v>
      </c>
      <c r="B262" s="43" t="str">
        <f>Equipes!AB99</f>
        <v>Lavillonnière</v>
      </c>
      <c r="C262" s="58" t="str">
        <f>Equipes!AC99</f>
        <v>Arwyn</v>
      </c>
      <c r="D262" s="59">
        <f>Equipes!AD99</f>
        <v>0</v>
      </c>
      <c r="E262" s="55" t="str">
        <f>Equipes!$AC$95</f>
        <v>Envolée Gymnique ACIGNE</v>
      </c>
      <c r="F262" s="146" t="str">
        <f>Equipes!$AC$96</f>
        <v>EXCELLENCE</v>
      </c>
      <c r="G262" s="56">
        <f>Equipes!$AG$96</f>
        <v>1</v>
      </c>
      <c r="H262" s="44">
        <f>Equipes!AI99</f>
        <v>71.69999999999999</v>
      </c>
      <c r="I262" s="42" t="str">
        <f t="shared" si="24"/>
        <v>Tricolore</v>
      </c>
      <c r="K262" s="46">
        <f t="shared" si="23"/>
        <v>259</v>
      </c>
      <c r="L262" s="49"/>
      <c r="M262" s="63"/>
      <c r="N262" s="62"/>
      <c r="O262" s="55"/>
      <c r="P262" s="150"/>
      <c r="Q262" s="62"/>
      <c r="R262" s="83"/>
      <c r="S262" s="45"/>
      <c r="T262" s="33" t="b">
        <f t="shared" si="22"/>
        <v>0</v>
      </c>
      <c r="AG262"/>
      <c r="AH262"/>
      <c r="AI262"/>
      <c r="AJ262"/>
      <c r="AK262"/>
      <c r="AL262"/>
      <c r="AM262"/>
    </row>
    <row r="263" spans="1:39" ht="12.75">
      <c r="A263" s="46">
        <v>261</v>
      </c>
      <c r="B263" s="43" t="str">
        <f>Equipes!AB100</f>
        <v>Gueguen</v>
      </c>
      <c r="C263" s="58" t="str">
        <f>Equipes!AC100</f>
        <v>Louwenn</v>
      </c>
      <c r="D263" s="59">
        <f>Equipes!AD100</f>
        <v>0</v>
      </c>
      <c r="E263" s="55" t="str">
        <f>Equipes!$AC$95</f>
        <v>Envolée Gymnique ACIGNE</v>
      </c>
      <c r="F263" s="146" t="str">
        <f>Equipes!$AC$96</f>
        <v>EXCELLENCE</v>
      </c>
      <c r="G263" s="56">
        <f>Equipes!$AG$96</f>
        <v>1</v>
      </c>
      <c r="H263" s="44">
        <f>Equipes!AI100</f>
        <v>67</v>
      </c>
      <c r="I263" s="42" t="str">
        <f t="shared" si="24"/>
        <v>Marron</v>
      </c>
      <c r="K263" s="46">
        <f t="shared" si="23"/>
        <v>260</v>
      </c>
      <c r="L263" s="43"/>
      <c r="M263" s="57"/>
      <c r="N263" s="54"/>
      <c r="O263" s="55"/>
      <c r="P263" s="150"/>
      <c r="Q263" s="62"/>
      <c r="R263" s="84"/>
      <c r="S263" s="48"/>
      <c r="T263" s="33" t="b">
        <f t="shared" si="22"/>
        <v>0</v>
      </c>
      <c r="AG263"/>
      <c r="AH263"/>
      <c r="AI263"/>
      <c r="AJ263"/>
      <c r="AK263"/>
      <c r="AL263"/>
      <c r="AM263"/>
    </row>
    <row r="264" spans="1:39" ht="12.75">
      <c r="A264" s="46">
        <v>262</v>
      </c>
      <c r="B264" s="43" t="str">
        <f>Equipes!AB101</f>
        <v>Houël</v>
      </c>
      <c r="C264" s="58" t="str">
        <f>Equipes!AC101</f>
        <v>Khénali</v>
      </c>
      <c r="D264" s="59">
        <f>Equipes!AD101</f>
        <v>0</v>
      </c>
      <c r="E264" s="55" t="str">
        <f>Equipes!$AC$95</f>
        <v>Envolée Gymnique ACIGNE</v>
      </c>
      <c r="F264" s="146" t="str">
        <f>Equipes!$AC$96</f>
        <v>EXCELLENCE</v>
      </c>
      <c r="G264" s="56">
        <f>Equipes!$AG$96</f>
        <v>1</v>
      </c>
      <c r="H264" s="44">
        <f>Equipes!AI101</f>
        <v>68.05000000000001</v>
      </c>
      <c r="I264" s="42" t="str">
        <f t="shared" si="24"/>
        <v>Tricolore</v>
      </c>
      <c r="K264" s="46">
        <f t="shared" si="23"/>
        <v>261</v>
      </c>
      <c r="L264" s="43"/>
      <c r="M264" s="57"/>
      <c r="N264" s="54"/>
      <c r="O264" s="55"/>
      <c r="P264" s="150"/>
      <c r="Q264" s="62"/>
      <c r="R264" s="84"/>
      <c r="S264" s="45"/>
      <c r="T264" s="33" t="b">
        <f t="shared" si="22"/>
        <v>0</v>
      </c>
      <c r="AG264"/>
      <c r="AH264"/>
      <c r="AI264"/>
      <c r="AJ264"/>
      <c r="AK264"/>
      <c r="AL264"/>
      <c r="AM264"/>
    </row>
    <row r="265" spans="1:39" ht="12.75">
      <c r="A265" s="46">
        <v>263</v>
      </c>
      <c r="B265" s="43" t="str">
        <f>Equipes!AB102</f>
        <v>ORRIERE</v>
      </c>
      <c r="C265" s="58" t="str">
        <f>Equipes!AC102</f>
        <v>Julia</v>
      </c>
      <c r="D265" s="59">
        <f>Equipes!AD102</f>
        <v>0</v>
      </c>
      <c r="E265" s="55" t="str">
        <f>Equipes!$AC$95</f>
        <v>Envolée Gymnique ACIGNE</v>
      </c>
      <c r="F265" s="146" t="str">
        <f>Equipes!$AC$96</f>
        <v>EXCELLENCE</v>
      </c>
      <c r="G265" s="56">
        <f>Equipes!$AG$96</f>
        <v>1</v>
      </c>
      <c r="H265" s="44">
        <f>Equipes!AI102</f>
        <v>69.19999999999999</v>
      </c>
      <c r="I265" s="42" t="str">
        <f t="shared" si="24"/>
        <v>Tricolore</v>
      </c>
      <c r="K265" s="46">
        <f t="shared" si="23"/>
        <v>262</v>
      </c>
      <c r="L265" s="43"/>
      <c r="M265" s="57"/>
      <c r="N265" s="54"/>
      <c r="O265" s="55"/>
      <c r="P265" s="150"/>
      <c r="Q265" s="62"/>
      <c r="R265" s="84"/>
      <c r="S265" s="48"/>
      <c r="T265" s="33" t="b">
        <f t="shared" si="22"/>
        <v>0</v>
      </c>
      <c r="AG265"/>
      <c r="AH265"/>
      <c r="AI265"/>
      <c r="AJ265"/>
      <c r="AK265"/>
      <c r="AL265"/>
      <c r="AM265"/>
    </row>
    <row r="266" spans="1:39" ht="12.75">
      <c r="A266" s="46">
        <v>264</v>
      </c>
      <c r="B266" s="43" t="str">
        <f>Equipes!AB103</f>
        <v>RAYMOND</v>
      </c>
      <c r="C266" s="58" t="str">
        <f>Equipes!AC103</f>
        <v>Charlotte</v>
      </c>
      <c r="D266" s="59">
        <f>Equipes!AD103</f>
        <v>0</v>
      </c>
      <c r="E266" s="55" t="str">
        <f>Equipes!$AC$95</f>
        <v>Envolée Gymnique ACIGNE</v>
      </c>
      <c r="F266" s="146" t="str">
        <f>Equipes!$AC$96</f>
        <v>EXCELLENCE</v>
      </c>
      <c r="G266" s="56">
        <f>Equipes!$AG$96</f>
        <v>1</v>
      </c>
      <c r="H266" s="44">
        <f>Equipes!AI103</f>
        <v>76.3</v>
      </c>
      <c r="I266" s="42" t="str">
        <f t="shared" si="24"/>
        <v>Tricolore</v>
      </c>
      <c r="K266" s="46">
        <f t="shared" si="23"/>
        <v>263</v>
      </c>
      <c r="L266" s="43"/>
      <c r="M266" s="57"/>
      <c r="N266" s="54"/>
      <c r="O266" s="55"/>
      <c r="P266" s="150"/>
      <c r="Q266" s="62"/>
      <c r="R266" s="84"/>
      <c r="S266" s="45"/>
      <c r="T266" s="33" t="b">
        <f t="shared" si="22"/>
        <v>0</v>
      </c>
      <c r="AG266"/>
      <c r="AH266"/>
      <c r="AI266"/>
      <c r="AJ266"/>
      <c r="AK266"/>
      <c r="AL266"/>
      <c r="AM266"/>
    </row>
    <row r="267" spans="1:39" ht="12.75">
      <c r="A267" s="46">
        <v>265</v>
      </c>
      <c r="B267" s="43">
        <f>Equipes!AB111</f>
        <v>0</v>
      </c>
      <c r="C267" s="58">
        <f>Equipes!AC111</f>
        <v>0</v>
      </c>
      <c r="D267" s="59">
        <f>Equipes!AD111</f>
        <v>0</v>
      </c>
      <c r="E267" s="55">
        <f>Equipes!$AC$108</f>
        <v>0</v>
      </c>
      <c r="F267" s="146">
        <f>Equipes!$AC$109</f>
        <v>0</v>
      </c>
      <c r="G267" s="56">
        <f>Equipes!$AG$109</f>
        <v>0</v>
      </c>
      <c r="H267" s="44">
        <f>Equipes!AI111</f>
        <v>0</v>
      </c>
      <c r="I267" s="42" t="str">
        <f t="shared" si="24"/>
        <v>Blanc</v>
      </c>
      <c r="K267" s="46">
        <f t="shared" si="23"/>
        <v>264</v>
      </c>
      <c r="L267" s="43"/>
      <c r="M267" s="57"/>
      <c r="N267" s="54"/>
      <c r="O267" s="55"/>
      <c r="P267" s="150"/>
      <c r="Q267" s="62"/>
      <c r="R267" s="84"/>
      <c r="S267" s="45"/>
      <c r="T267" s="33" t="b">
        <f t="shared" si="22"/>
        <v>0</v>
      </c>
      <c r="AG267"/>
      <c r="AH267"/>
      <c r="AI267"/>
      <c r="AJ267"/>
      <c r="AK267"/>
      <c r="AL267"/>
      <c r="AM267"/>
    </row>
    <row r="268" spans="1:39" ht="12.75">
      <c r="A268" s="46">
        <v>266</v>
      </c>
      <c r="B268" s="43">
        <f>Equipes!AB112</f>
        <v>0</v>
      </c>
      <c r="C268" s="58">
        <f>Equipes!AC112</f>
        <v>0</v>
      </c>
      <c r="D268" s="59">
        <f>Equipes!AD112</f>
        <v>0</v>
      </c>
      <c r="E268" s="55">
        <f>Equipes!$AC$108</f>
        <v>0</v>
      </c>
      <c r="F268" s="146">
        <f>Equipes!$AC$109</f>
        <v>0</v>
      </c>
      <c r="G268" s="56">
        <f>Equipes!$AG$109</f>
        <v>0</v>
      </c>
      <c r="H268" s="44">
        <f>Equipes!AI112</f>
        <v>0</v>
      </c>
      <c r="I268" s="42" t="str">
        <f t="shared" si="24"/>
        <v>Blanc</v>
      </c>
      <c r="K268" s="46">
        <f t="shared" si="23"/>
        <v>265</v>
      </c>
      <c r="L268" s="49"/>
      <c r="M268" s="63"/>
      <c r="N268" s="62"/>
      <c r="O268" s="55"/>
      <c r="P268" s="150"/>
      <c r="Q268" s="62"/>
      <c r="R268" s="83"/>
      <c r="S268" s="45"/>
      <c r="T268" s="33" t="b">
        <f t="shared" si="22"/>
        <v>0</v>
      </c>
      <c r="AG268"/>
      <c r="AH268"/>
      <c r="AI268"/>
      <c r="AJ268"/>
      <c r="AK268"/>
      <c r="AL268"/>
      <c r="AM268"/>
    </row>
    <row r="269" spans="1:39" ht="12.75">
      <c r="A269" s="46">
        <v>267</v>
      </c>
      <c r="B269" s="43">
        <f>Equipes!AB113</f>
        <v>0</v>
      </c>
      <c r="C269" s="58">
        <f>Equipes!AC113</f>
        <v>0</v>
      </c>
      <c r="D269" s="59">
        <f>Equipes!AD113</f>
        <v>0</v>
      </c>
      <c r="E269" s="55">
        <f>Equipes!$AC$108</f>
        <v>0</v>
      </c>
      <c r="F269" s="146">
        <f>Equipes!$AC$109</f>
        <v>0</v>
      </c>
      <c r="G269" s="56">
        <f>Equipes!$AG$109</f>
        <v>0</v>
      </c>
      <c r="H269" s="44">
        <f>Equipes!AI113</f>
        <v>0</v>
      </c>
      <c r="I269" s="42" t="str">
        <f t="shared" si="24"/>
        <v>Blanc</v>
      </c>
      <c r="K269" s="46">
        <f t="shared" si="23"/>
        <v>266</v>
      </c>
      <c r="L269" s="43"/>
      <c r="M269" s="57"/>
      <c r="N269" s="54"/>
      <c r="O269" s="55"/>
      <c r="P269" s="150"/>
      <c r="Q269" s="62"/>
      <c r="R269" s="84"/>
      <c r="S269" s="45"/>
      <c r="T269" s="33" t="b">
        <f t="shared" si="22"/>
        <v>0</v>
      </c>
      <c r="AG269"/>
      <c r="AH269"/>
      <c r="AI269"/>
      <c r="AJ269"/>
      <c r="AK269"/>
      <c r="AL269"/>
      <c r="AM269"/>
    </row>
    <row r="270" spans="1:39" ht="12.75">
      <c r="A270" s="46">
        <v>268</v>
      </c>
      <c r="B270" s="43">
        <f>Equipes!AB114</f>
        <v>0</v>
      </c>
      <c r="C270" s="58">
        <f>Equipes!AC114</f>
        <v>0</v>
      </c>
      <c r="D270" s="59">
        <f>Equipes!AD114</f>
        <v>0</v>
      </c>
      <c r="E270" s="55">
        <f>Equipes!$AC$108</f>
        <v>0</v>
      </c>
      <c r="F270" s="146">
        <f>Equipes!$AC$109</f>
        <v>0</v>
      </c>
      <c r="G270" s="56">
        <f>Equipes!$AG$109</f>
        <v>0</v>
      </c>
      <c r="H270" s="44">
        <f>Equipes!AI114</f>
        <v>0</v>
      </c>
      <c r="I270" s="42" t="str">
        <f t="shared" si="24"/>
        <v>Blanc</v>
      </c>
      <c r="K270" s="46">
        <f t="shared" si="23"/>
        <v>267</v>
      </c>
      <c r="L270" s="43"/>
      <c r="M270" s="57"/>
      <c r="N270" s="54"/>
      <c r="O270" s="55"/>
      <c r="P270" s="150"/>
      <c r="Q270" s="62"/>
      <c r="R270" s="84"/>
      <c r="S270" s="45"/>
      <c r="T270" s="33" t="b">
        <f t="shared" si="22"/>
        <v>0</v>
      </c>
      <c r="AG270"/>
      <c r="AH270"/>
      <c r="AI270"/>
      <c r="AJ270"/>
      <c r="AK270"/>
      <c r="AL270"/>
      <c r="AM270"/>
    </row>
    <row r="271" spans="1:39" ht="12.75">
      <c r="A271" s="46">
        <v>269</v>
      </c>
      <c r="B271" s="43">
        <f>Equipes!AB115</f>
        <v>0</v>
      </c>
      <c r="C271" s="58">
        <f>Equipes!AC115</f>
        <v>0</v>
      </c>
      <c r="D271" s="59">
        <f>Equipes!AD115</f>
        <v>0</v>
      </c>
      <c r="E271" s="55">
        <f>Equipes!$AC$108</f>
        <v>0</v>
      </c>
      <c r="F271" s="146">
        <f>Equipes!$AC$109</f>
        <v>0</v>
      </c>
      <c r="G271" s="56">
        <f>Equipes!$AG$109</f>
        <v>0</v>
      </c>
      <c r="H271" s="44">
        <f>Equipes!AI115</f>
        <v>0</v>
      </c>
      <c r="I271" s="42" t="str">
        <f t="shared" si="24"/>
        <v>Blanc</v>
      </c>
      <c r="K271" s="46">
        <f t="shared" si="23"/>
        <v>268</v>
      </c>
      <c r="L271" s="43"/>
      <c r="M271" s="57"/>
      <c r="N271" s="54"/>
      <c r="O271" s="55"/>
      <c r="P271" s="150"/>
      <c r="Q271" s="62"/>
      <c r="R271" s="83"/>
      <c r="S271" s="45"/>
      <c r="T271" s="33" t="b">
        <f t="shared" si="22"/>
        <v>0</v>
      </c>
      <c r="AG271"/>
      <c r="AH271"/>
      <c r="AI271"/>
      <c r="AJ271"/>
      <c r="AK271"/>
      <c r="AL271"/>
      <c r="AM271"/>
    </row>
    <row r="272" spans="1:39" ht="12.75">
      <c r="A272" s="46">
        <v>270</v>
      </c>
      <c r="B272" s="43">
        <f>Equipes!AB116</f>
        <v>0</v>
      </c>
      <c r="C272" s="58">
        <f>Equipes!AC116</f>
        <v>0</v>
      </c>
      <c r="D272" s="59">
        <f>Equipes!AD116</f>
        <v>0</v>
      </c>
      <c r="E272" s="55">
        <f>Equipes!$AC$108</f>
        <v>0</v>
      </c>
      <c r="F272" s="146">
        <f>Equipes!$AC$109</f>
        <v>0</v>
      </c>
      <c r="G272" s="56">
        <f>Equipes!$AG$109</f>
        <v>0</v>
      </c>
      <c r="H272" s="44">
        <f>Equipes!AI116</f>
        <v>0</v>
      </c>
      <c r="I272" s="42" t="str">
        <f t="shared" si="24"/>
        <v>Blanc</v>
      </c>
      <c r="K272" s="46">
        <f t="shared" si="23"/>
        <v>269</v>
      </c>
      <c r="L272" s="43"/>
      <c r="M272" s="57"/>
      <c r="N272" s="54"/>
      <c r="O272" s="55"/>
      <c r="P272" s="150"/>
      <c r="Q272" s="62"/>
      <c r="R272" s="84"/>
      <c r="S272" s="45"/>
      <c r="T272" s="33" t="b">
        <f t="shared" si="22"/>
        <v>0</v>
      </c>
      <c r="AG272"/>
      <c r="AH272"/>
      <c r="AI272"/>
      <c r="AJ272"/>
      <c r="AK272"/>
      <c r="AL272"/>
      <c r="AM272"/>
    </row>
    <row r="273" spans="1:39" ht="12.75">
      <c r="A273" s="46">
        <v>271</v>
      </c>
      <c r="B273" s="43">
        <f>Equipes!AB124</f>
        <v>0</v>
      </c>
      <c r="C273" s="58">
        <f>Equipes!AC124</f>
        <v>0</v>
      </c>
      <c r="D273" s="59">
        <f>Equipes!AD124</f>
        <v>0</v>
      </c>
      <c r="E273" s="55">
        <f>Equipes!$AC$121</f>
        <v>0</v>
      </c>
      <c r="F273" s="146">
        <f>Equipes!$AC$122</f>
        <v>0</v>
      </c>
      <c r="G273" s="56">
        <f>Equipes!$AG$122</f>
        <v>0</v>
      </c>
      <c r="H273" s="44">
        <f>Equipes!AI124</f>
        <v>0</v>
      </c>
      <c r="I273" s="42" t="str">
        <f t="shared" si="24"/>
        <v>Blanc</v>
      </c>
      <c r="K273" s="46">
        <f t="shared" si="23"/>
        <v>270</v>
      </c>
      <c r="L273" s="49"/>
      <c r="M273" s="63"/>
      <c r="N273" s="62"/>
      <c r="O273" s="55"/>
      <c r="P273" s="150"/>
      <c r="Q273" s="62"/>
      <c r="R273" s="83"/>
      <c r="S273" s="45"/>
      <c r="T273" s="33" t="b">
        <f t="shared" si="22"/>
        <v>0</v>
      </c>
      <c r="AG273"/>
      <c r="AH273"/>
      <c r="AI273"/>
      <c r="AJ273"/>
      <c r="AK273"/>
      <c r="AL273"/>
      <c r="AM273"/>
    </row>
    <row r="274" spans="1:39" ht="12.75">
      <c r="A274" s="46">
        <v>272</v>
      </c>
      <c r="B274" s="43">
        <f>Equipes!AB125</f>
        <v>0</v>
      </c>
      <c r="C274" s="58">
        <f>Equipes!AC125</f>
        <v>0</v>
      </c>
      <c r="D274" s="59">
        <f>Equipes!AD125</f>
        <v>0</v>
      </c>
      <c r="E274" s="55">
        <f>Equipes!$AC$121</f>
        <v>0</v>
      </c>
      <c r="F274" s="146">
        <f>Equipes!$AC$122</f>
        <v>0</v>
      </c>
      <c r="G274" s="56">
        <f>Equipes!$AG$122</f>
        <v>0</v>
      </c>
      <c r="H274" s="44">
        <f>Equipes!AI125</f>
        <v>0</v>
      </c>
      <c r="I274" s="42" t="str">
        <f t="shared" si="24"/>
        <v>Blanc</v>
      </c>
      <c r="K274" s="46">
        <f t="shared" si="23"/>
        <v>271</v>
      </c>
      <c r="L274" s="43"/>
      <c r="M274" s="57"/>
      <c r="N274" s="54"/>
      <c r="O274" s="55"/>
      <c r="P274" s="150"/>
      <c r="Q274" s="62"/>
      <c r="R274" s="84"/>
      <c r="S274" s="45"/>
      <c r="T274" s="33" t="b">
        <f t="shared" si="22"/>
        <v>0</v>
      </c>
      <c r="AG274"/>
      <c r="AH274"/>
      <c r="AI274"/>
      <c r="AJ274"/>
      <c r="AK274"/>
      <c r="AL274"/>
      <c r="AM274"/>
    </row>
    <row r="275" spans="1:39" ht="12.75">
      <c r="A275" s="46">
        <v>273</v>
      </c>
      <c r="B275" s="43">
        <f>Equipes!AB126</f>
        <v>0</v>
      </c>
      <c r="C275" s="58">
        <f>Equipes!AC126</f>
        <v>0</v>
      </c>
      <c r="D275" s="59">
        <f>Equipes!AD126</f>
        <v>0</v>
      </c>
      <c r="E275" s="55">
        <f>Equipes!$AC$121</f>
        <v>0</v>
      </c>
      <c r="F275" s="146">
        <f>Equipes!$AC$122</f>
        <v>0</v>
      </c>
      <c r="G275" s="56">
        <f>Equipes!$AG$122</f>
        <v>0</v>
      </c>
      <c r="H275" s="44">
        <f>Equipes!AI126</f>
        <v>0</v>
      </c>
      <c r="I275" s="42" t="str">
        <f t="shared" si="24"/>
        <v>Blanc</v>
      </c>
      <c r="K275" s="46">
        <f t="shared" si="23"/>
        <v>272</v>
      </c>
      <c r="L275" s="43"/>
      <c r="M275" s="57"/>
      <c r="N275" s="54"/>
      <c r="O275" s="55"/>
      <c r="P275" s="150"/>
      <c r="Q275" s="62"/>
      <c r="R275" s="84"/>
      <c r="S275" s="45"/>
      <c r="T275" s="33" t="b">
        <f t="shared" si="22"/>
        <v>0</v>
      </c>
      <c r="AG275"/>
      <c r="AH275"/>
      <c r="AI275"/>
      <c r="AJ275"/>
      <c r="AK275"/>
      <c r="AL275"/>
      <c r="AM275"/>
    </row>
    <row r="276" spans="1:39" ht="12.75">
      <c r="A276" s="46">
        <v>274</v>
      </c>
      <c r="B276" s="43">
        <f>Equipes!AB127</f>
        <v>0</v>
      </c>
      <c r="C276" s="58">
        <f>Equipes!AC127</f>
        <v>0</v>
      </c>
      <c r="D276" s="59">
        <f>Equipes!AD127</f>
        <v>0</v>
      </c>
      <c r="E276" s="55">
        <f>Equipes!$AC$121</f>
        <v>0</v>
      </c>
      <c r="F276" s="146">
        <f>Equipes!$AC$122</f>
        <v>0</v>
      </c>
      <c r="G276" s="56">
        <f>Equipes!$AG$122</f>
        <v>0</v>
      </c>
      <c r="H276" s="44">
        <f>Equipes!AI127</f>
        <v>0</v>
      </c>
      <c r="I276" s="42" t="str">
        <f t="shared" si="24"/>
        <v>Blanc</v>
      </c>
      <c r="K276" s="46">
        <f t="shared" si="23"/>
        <v>273</v>
      </c>
      <c r="L276" s="49"/>
      <c r="M276" s="63"/>
      <c r="N276" s="62"/>
      <c r="O276" s="55"/>
      <c r="P276" s="150"/>
      <c r="Q276" s="62"/>
      <c r="R276" s="83"/>
      <c r="S276" s="45"/>
      <c r="T276" s="33" t="b">
        <f t="shared" si="22"/>
        <v>0</v>
      </c>
      <c r="AG276"/>
      <c r="AH276"/>
      <c r="AI276"/>
      <c r="AJ276"/>
      <c r="AK276"/>
      <c r="AL276"/>
      <c r="AM276"/>
    </row>
    <row r="277" spans="1:39" ht="12.75">
      <c r="A277" s="46">
        <v>275</v>
      </c>
      <c r="B277" s="43">
        <f>Equipes!AB128</f>
        <v>0</v>
      </c>
      <c r="C277" s="58">
        <f>Equipes!AC128</f>
        <v>0</v>
      </c>
      <c r="D277" s="59">
        <f>Equipes!AD128</f>
        <v>0</v>
      </c>
      <c r="E277" s="55">
        <f>Equipes!$AC$121</f>
        <v>0</v>
      </c>
      <c r="F277" s="146">
        <f>Equipes!$AC$122</f>
        <v>0</v>
      </c>
      <c r="G277" s="56">
        <f>Equipes!$AG$122</f>
        <v>0</v>
      </c>
      <c r="H277" s="44">
        <f>Equipes!AI128</f>
        <v>0</v>
      </c>
      <c r="I277" s="42" t="str">
        <f t="shared" si="24"/>
        <v>Blanc</v>
      </c>
      <c r="K277" s="46">
        <f t="shared" si="23"/>
        <v>274</v>
      </c>
      <c r="L277" s="43"/>
      <c r="M277" s="57"/>
      <c r="N277" s="54"/>
      <c r="O277" s="55"/>
      <c r="P277" s="150"/>
      <c r="Q277" s="62"/>
      <c r="R277" s="84"/>
      <c r="S277" s="45"/>
      <c r="T277" s="33" t="b">
        <f t="shared" si="22"/>
        <v>0</v>
      </c>
      <c r="AG277"/>
      <c r="AH277"/>
      <c r="AI277"/>
      <c r="AJ277"/>
      <c r="AK277"/>
      <c r="AL277"/>
      <c r="AM277"/>
    </row>
    <row r="278" spans="1:39" ht="12.75">
      <c r="A278" s="46">
        <v>276</v>
      </c>
      <c r="B278" s="43">
        <f>Equipes!AB129</f>
        <v>0</v>
      </c>
      <c r="C278" s="58">
        <f>Equipes!AC129</f>
        <v>0</v>
      </c>
      <c r="D278" s="59">
        <f>Equipes!AD129</f>
        <v>0</v>
      </c>
      <c r="E278" s="55">
        <f>Equipes!$AC$121</f>
        <v>0</v>
      </c>
      <c r="F278" s="146">
        <f>Equipes!$AC$122</f>
        <v>0</v>
      </c>
      <c r="G278" s="56">
        <f>Equipes!$AG$122</f>
        <v>0</v>
      </c>
      <c r="H278" s="44">
        <f>Equipes!AI129</f>
        <v>0</v>
      </c>
      <c r="I278" s="42" t="str">
        <f t="shared" si="24"/>
        <v>Blanc</v>
      </c>
      <c r="K278" s="46">
        <f t="shared" si="23"/>
        <v>275</v>
      </c>
      <c r="L278" s="49"/>
      <c r="M278" s="63"/>
      <c r="N278" s="62"/>
      <c r="O278" s="55"/>
      <c r="P278" s="150"/>
      <c r="Q278" s="62"/>
      <c r="R278" s="83"/>
      <c r="S278" s="45"/>
      <c r="T278" s="33" t="b">
        <f t="shared" si="22"/>
        <v>0</v>
      </c>
      <c r="AG278"/>
      <c r="AH278"/>
      <c r="AI278"/>
      <c r="AJ278"/>
      <c r="AK278"/>
      <c r="AL278"/>
      <c r="AM278"/>
    </row>
    <row r="279" spans="1:39" ht="12.75">
      <c r="A279" s="46">
        <v>277</v>
      </c>
      <c r="B279" s="43">
        <f>Equipes!AB137</f>
        <v>0</v>
      </c>
      <c r="C279" s="58">
        <f>Equipes!AC137</f>
        <v>0</v>
      </c>
      <c r="D279" s="59">
        <f>Equipes!AD137</f>
        <v>0</v>
      </c>
      <c r="E279" s="55">
        <f>Equipes!$AC$134</f>
        <v>0</v>
      </c>
      <c r="F279" s="146">
        <f>Equipes!$AC$135</f>
        <v>0</v>
      </c>
      <c r="G279" s="56">
        <f>Equipes!$AG$135</f>
        <v>0</v>
      </c>
      <c r="H279" s="44">
        <f>Equipes!AI137</f>
        <v>0</v>
      </c>
      <c r="I279" s="42" t="str">
        <f t="shared" si="24"/>
        <v>Blanc</v>
      </c>
      <c r="K279" s="46">
        <f t="shared" si="23"/>
        <v>276</v>
      </c>
      <c r="L279" s="49"/>
      <c r="M279" s="63"/>
      <c r="N279" s="62"/>
      <c r="O279" s="55"/>
      <c r="P279" s="150"/>
      <c r="Q279" s="62"/>
      <c r="R279" s="83"/>
      <c r="S279" s="45"/>
      <c r="T279" s="33" t="b">
        <f aca="true" t="shared" si="25" ref="T279:T289">IF(P279="EXCELLENCE",1,IF(P279="PROMO-EXCEL.",2,IF(P279="HONNEUR",3,IF(P279="DEPARTEMENTALE",4,IF(P279="DEBUTANTES",5)))))</f>
        <v>0</v>
      </c>
      <c r="AG279"/>
      <c r="AH279"/>
      <c r="AI279"/>
      <c r="AJ279"/>
      <c r="AK279"/>
      <c r="AL279"/>
      <c r="AM279"/>
    </row>
    <row r="280" spans="1:39" ht="12.75">
      <c r="A280" s="46">
        <v>278</v>
      </c>
      <c r="B280" s="43">
        <f>Equipes!AB138</f>
        <v>0</v>
      </c>
      <c r="C280" s="58">
        <f>Equipes!AC138</f>
        <v>0</v>
      </c>
      <c r="D280" s="59">
        <f>Equipes!AD138</f>
        <v>0</v>
      </c>
      <c r="E280" s="55">
        <f>Equipes!$AC$134</f>
        <v>0</v>
      </c>
      <c r="F280" s="146">
        <f>Equipes!$AC$135</f>
        <v>0</v>
      </c>
      <c r="G280" s="56">
        <f>Equipes!$AG$135</f>
        <v>0</v>
      </c>
      <c r="H280" s="44">
        <f>Equipes!AI138</f>
        <v>0</v>
      </c>
      <c r="I280" s="42" t="str">
        <f t="shared" si="24"/>
        <v>Blanc</v>
      </c>
      <c r="K280" s="46">
        <f t="shared" si="23"/>
        <v>277</v>
      </c>
      <c r="L280" s="43"/>
      <c r="M280" s="57"/>
      <c r="N280" s="54"/>
      <c r="O280" s="55"/>
      <c r="P280" s="150"/>
      <c r="Q280" s="62"/>
      <c r="R280" s="84"/>
      <c r="S280" s="45"/>
      <c r="T280" s="33" t="b">
        <f t="shared" si="25"/>
        <v>0</v>
      </c>
      <c r="AG280"/>
      <c r="AH280"/>
      <c r="AI280"/>
      <c r="AJ280"/>
      <c r="AK280"/>
      <c r="AL280"/>
      <c r="AM280"/>
    </row>
    <row r="281" spans="1:39" ht="12.75">
      <c r="A281" s="46">
        <v>279</v>
      </c>
      <c r="B281" s="43">
        <f>Equipes!AB139</f>
        <v>0</v>
      </c>
      <c r="C281" s="58">
        <f>Equipes!AC139</f>
        <v>0</v>
      </c>
      <c r="D281" s="59">
        <f>Equipes!AD139</f>
        <v>0</v>
      </c>
      <c r="E281" s="55">
        <f>Equipes!$AC$134</f>
        <v>0</v>
      </c>
      <c r="F281" s="146">
        <f>Equipes!$AC$135</f>
        <v>0</v>
      </c>
      <c r="G281" s="56">
        <f>Equipes!$AG$135</f>
        <v>0</v>
      </c>
      <c r="H281" s="44">
        <f>Equipes!AI139</f>
        <v>0</v>
      </c>
      <c r="I281" s="42" t="str">
        <f t="shared" si="24"/>
        <v>Blanc</v>
      </c>
      <c r="K281" s="46">
        <f t="shared" si="23"/>
        <v>278</v>
      </c>
      <c r="L281" s="43"/>
      <c r="M281" s="57"/>
      <c r="N281" s="54"/>
      <c r="O281" s="55"/>
      <c r="P281" s="150"/>
      <c r="Q281" s="62"/>
      <c r="R281" s="84"/>
      <c r="S281" s="45"/>
      <c r="T281" s="33" t="b">
        <f t="shared" si="25"/>
        <v>0</v>
      </c>
      <c r="AG281"/>
      <c r="AH281"/>
      <c r="AI281"/>
      <c r="AJ281"/>
      <c r="AK281"/>
      <c r="AL281"/>
      <c r="AM281"/>
    </row>
    <row r="282" spans="1:39" ht="12.75">
      <c r="A282" s="46">
        <v>280</v>
      </c>
      <c r="B282" s="43">
        <f>Equipes!AB140</f>
        <v>0</v>
      </c>
      <c r="C282" s="58">
        <f>Equipes!AC140</f>
        <v>0</v>
      </c>
      <c r="D282" s="59">
        <f>Equipes!AD140</f>
        <v>0</v>
      </c>
      <c r="E282" s="55">
        <f>Equipes!$AC$134</f>
        <v>0</v>
      </c>
      <c r="F282" s="146">
        <f>Equipes!$AC$135</f>
        <v>0</v>
      </c>
      <c r="G282" s="56">
        <f>Equipes!$AG$135</f>
        <v>0</v>
      </c>
      <c r="H282" s="44">
        <f>Equipes!AI140</f>
        <v>0</v>
      </c>
      <c r="I282" s="42" t="str">
        <f t="shared" si="24"/>
        <v>Blanc</v>
      </c>
      <c r="K282" s="46">
        <f>K281+1</f>
        <v>279</v>
      </c>
      <c r="L282" s="43"/>
      <c r="M282" s="57"/>
      <c r="N282" s="54"/>
      <c r="O282" s="55"/>
      <c r="P282" s="150"/>
      <c r="Q282" s="62"/>
      <c r="R282" s="84"/>
      <c r="S282" s="45"/>
      <c r="T282" s="33" t="b">
        <f t="shared" si="25"/>
        <v>0</v>
      </c>
      <c r="AG282"/>
      <c r="AH282"/>
      <c r="AI282"/>
      <c r="AJ282"/>
      <c r="AK282"/>
      <c r="AL282"/>
      <c r="AM282"/>
    </row>
    <row r="283" spans="1:39" ht="12.75">
      <c r="A283" s="46">
        <v>281</v>
      </c>
      <c r="B283" s="43">
        <f>Equipes!AB141</f>
        <v>0</v>
      </c>
      <c r="C283" s="58">
        <f>Equipes!AC141</f>
        <v>0</v>
      </c>
      <c r="D283" s="59">
        <f>Equipes!AD141</f>
        <v>0</v>
      </c>
      <c r="E283" s="55">
        <f>Equipes!$AC$134</f>
        <v>0</v>
      </c>
      <c r="F283" s="146">
        <f>Equipes!$AC$135</f>
        <v>0</v>
      </c>
      <c r="G283" s="56">
        <f>Equipes!$AG$135</f>
        <v>0</v>
      </c>
      <c r="H283" s="44">
        <f>Equipes!AI141</f>
        <v>0</v>
      </c>
      <c r="I283" s="42" t="str">
        <f t="shared" si="24"/>
        <v>Blanc</v>
      </c>
      <c r="K283" s="46">
        <f>K282+1</f>
        <v>280</v>
      </c>
      <c r="L283" s="58"/>
      <c r="M283" s="58"/>
      <c r="N283" s="59"/>
      <c r="O283" s="55"/>
      <c r="P283" s="150"/>
      <c r="Q283" s="62"/>
      <c r="R283" s="84"/>
      <c r="S283" s="45"/>
      <c r="T283" s="33" t="b">
        <f t="shared" si="25"/>
        <v>0</v>
      </c>
      <c r="AG283"/>
      <c r="AH283"/>
      <c r="AI283"/>
      <c r="AJ283"/>
      <c r="AK283"/>
      <c r="AL283"/>
      <c r="AM283"/>
    </row>
    <row r="284" spans="1:39" ht="12.75">
      <c r="A284" s="46">
        <v>282</v>
      </c>
      <c r="B284" s="43">
        <f>Equipes!AB142</f>
        <v>0</v>
      </c>
      <c r="C284" s="58">
        <f>Equipes!AC142</f>
        <v>0</v>
      </c>
      <c r="D284" s="59">
        <f>Equipes!AD142</f>
        <v>0</v>
      </c>
      <c r="E284" s="55">
        <f>Equipes!$AC$134</f>
        <v>0</v>
      </c>
      <c r="F284" s="146">
        <f>Equipes!$AC$135</f>
        <v>0</v>
      </c>
      <c r="G284" s="56">
        <f>Equipes!$AG$135</f>
        <v>0</v>
      </c>
      <c r="H284" s="44">
        <f>Equipes!AI142</f>
        <v>0</v>
      </c>
      <c r="I284" s="42" t="str">
        <f t="shared" si="24"/>
        <v>Blanc</v>
      </c>
      <c r="K284" s="46">
        <f>K283+1</f>
        <v>281</v>
      </c>
      <c r="L284" s="58"/>
      <c r="M284" s="58"/>
      <c r="N284" s="59"/>
      <c r="O284" s="55"/>
      <c r="P284" s="150"/>
      <c r="Q284" s="62"/>
      <c r="R284" s="84"/>
      <c r="S284" s="45"/>
      <c r="T284" s="33" t="b">
        <f t="shared" si="25"/>
        <v>0</v>
      </c>
      <c r="AG284"/>
      <c r="AH284"/>
      <c r="AI284"/>
      <c r="AJ284"/>
      <c r="AK284"/>
      <c r="AL284"/>
      <c r="AM284"/>
    </row>
    <row r="285" spans="1:39" ht="12.75">
      <c r="A285" s="46">
        <v>283</v>
      </c>
      <c r="B285" s="43">
        <f>Equipes!AB150</f>
        <v>0</v>
      </c>
      <c r="C285" s="58">
        <f>Equipes!AC150</f>
        <v>0</v>
      </c>
      <c r="D285" s="59">
        <f>Equipes!AD150</f>
        <v>0</v>
      </c>
      <c r="E285" s="55">
        <f>Equipes!$AC$147</f>
        <v>0</v>
      </c>
      <c r="F285" s="146">
        <f>Equipes!$AC$148</f>
        <v>0</v>
      </c>
      <c r="G285" s="56">
        <f>Equipes!$AG$148</f>
        <v>0</v>
      </c>
      <c r="H285" s="44">
        <f>Equipes!AI150</f>
        <v>0</v>
      </c>
      <c r="I285" s="42" t="str">
        <f t="shared" si="24"/>
        <v>Blanc</v>
      </c>
      <c r="K285" s="46">
        <f aca="true" t="shared" si="26" ref="K285:K348">K284+1</f>
        <v>282</v>
      </c>
      <c r="L285" s="58"/>
      <c r="M285" s="58"/>
      <c r="N285" s="59"/>
      <c r="O285" s="55"/>
      <c r="P285" s="150"/>
      <c r="Q285" s="62"/>
      <c r="R285" s="84"/>
      <c r="S285" s="45"/>
      <c r="T285" s="33" t="b">
        <f t="shared" si="25"/>
        <v>0</v>
      </c>
      <c r="AG285"/>
      <c r="AH285"/>
      <c r="AI285"/>
      <c r="AJ285"/>
      <c r="AK285"/>
      <c r="AL285"/>
      <c r="AM285"/>
    </row>
    <row r="286" spans="1:39" ht="12.75">
      <c r="A286" s="46">
        <v>284</v>
      </c>
      <c r="B286" s="43">
        <f>Equipes!AB151</f>
        <v>0</v>
      </c>
      <c r="C286" s="58">
        <f>Equipes!AC151</f>
        <v>0</v>
      </c>
      <c r="D286" s="59">
        <f>Equipes!AD151</f>
        <v>0</v>
      </c>
      <c r="E286" s="55">
        <f>Equipes!$AC$147</f>
        <v>0</v>
      </c>
      <c r="F286" s="146">
        <f>Equipes!$AC$148</f>
        <v>0</v>
      </c>
      <c r="G286" s="56">
        <f>Equipes!$AG$148</f>
        <v>0</v>
      </c>
      <c r="H286" s="44">
        <f>Equipes!AI151</f>
        <v>0</v>
      </c>
      <c r="I286" s="42" t="str">
        <f t="shared" si="24"/>
        <v>Blanc</v>
      </c>
      <c r="K286" s="46">
        <f t="shared" si="26"/>
        <v>283</v>
      </c>
      <c r="L286" s="58"/>
      <c r="M286" s="58"/>
      <c r="N286" s="59"/>
      <c r="O286" s="55"/>
      <c r="P286" s="150"/>
      <c r="Q286" s="62"/>
      <c r="R286" s="84"/>
      <c r="S286" s="45"/>
      <c r="T286" s="33" t="b">
        <f t="shared" si="25"/>
        <v>0</v>
      </c>
      <c r="AG286"/>
      <c r="AH286"/>
      <c r="AI286"/>
      <c r="AJ286"/>
      <c r="AK286"/>
      <c r="AL286"/>
      <c r="AM286"/>
    </row>
    <row r="287" spans="1:39" ht="12.75">
      <c r="A287" s="46">
        <v>285</v>
      </c>
      <c r="B287" s="43">
        <f>Equipes!AB152</f>
        <v>0</v>
      </c>
      <c r="C287" s="58">
        <f>Equipes!AC152</f>
        <v>0</v>
      </c>
      <c r="D287" s="59">
        <f>Equipes!AD152</f>
        <v>0</v>
      </c>
      <c r="E287" s="55">
        <f>Equipes!$AC$147</f>
        <v>0</v>
      </c>
      <c r="F287" s="146">
        <f>Equipes!$AC$148</f>
        <v>0</v>
      </c>
      <c r="G287" s="56">
        <f>Equipes!$AG$148</f>
        <v>0</v>
      </c>
      <c r="H287" s="44">
        <f>Equipes!AI152</f>
        <v>0</v>
      </c>
      <c r="I287" s="42" t="str">
        <f t="shared" si="24"/>
        <v>Blanc</v>
      </c>
      <c r="K287" s="46">
        <f t="shared" si="26"/>
        <v>284</v>
      </c>
      <c r="L287" s="61"/>
      <c r="M287" s="61"/>
      <c r="N287" s="56"/>
      <c r="O287" s="55"/>
      <c r="P287" s="150"/>
      <c r="Q287" s="62"/>
      <c r="R287" s="83"/>
      <c r="S287" s="45"/>
      <c r="T287" s="33" t="b">
        <f t="shared" si="25"/>
        <v>0</v>
      </c>
      <c r="AG287"/>
      <c r="AH287"/>
      <c r="AI287"/>
      <c r="AJ287"/>
      <c r="AK287"/>
      <c r="AL287"/>
      <c r="AM287"/>
    </row>
    <row r="288" spans="1:39" ht="12.75">
      <c r="A288" s="46">
        <v>286</v>
      </c>
      <c r="B288" s="43">
        <f>Equipes!AB153</f>
        <v>0</v>
      </c>
      <c r="C288" s="58">
        <f>Equipes!AC153</f>
        <v>0</v>
      </c>
      <c r="D288" s="59">
        <f>Equipes!AD153</f>
        <v>0</v>
      </c>
      <c r="E288" s="55">
        <f>Equipes!$AC$147</f>
        <v>0</v>
      </c>
      <c r="F288" s="146">
        <f>Equipes!$AC$148</f>
        <v>0</v>
      </c>
      <c r="G288" s="56">
        <f>Equipes!$AG$148</f>
        <v>0</v>
      </c>
      <c r="H288" s="44">
        <f>Equipes!AI153</f>
        <v>0</v>
      </c>
      <c r="I288" s="42" t="str">
        <f t="shared" si="24"/>
        <v>Blanc</v>
      </c>
      <c r="K288" s="46">
        <f t="shared" si="26"/>
        <v>285</v>
      </c>
      <c r="L288" s="61"/>
      <c r="M288" s="61"/>
      <c r="N288" s="56"/>
      <c r="O288" s="55"/>
      <c r="P288" s="150"/>
      <c r="Q288" s="62"/>
      <c r="R288" s="83"/>
      <c r="S288" s="45"/>
      <c r="T288" s="33" t="b">
        <f t="shared" si="25"/>
        <v>0</v>
      </c>
      <c r="AG288"/>
      <c r="AH288"/>
      <c r="AI288"/>
      <c r="AJ288"/>
      <c r="AK288"/>
      <c r="AL288"/>
      <c r="AM288"/>
    </row>
    <row r="289" spans="1:39" ht="12.75">
      <c r="A289" s="46">
        <v>287</v>
      </c>
      <c r="B289" s="43">
        <f>Equipes!AB154</f>
        <v>0</v>
      </c>
      <c r="C289" s="58">
        <f>Equipes!AC154</f>
        <v>0</v>
      </c>
      <c r="D289" s="59">
        <f>Equipes!AD154</f>
        <v>0</v>
      </c>
      <c r="E289" s="55">
        <f>Equipes!$AC$147</f>
        <v>0</v>
      </c>
      <c r="F289" s="146">
        <f>Equipes!$AC$148</f>
        <v>0</v>
      </c>
      <c r="G289" s="56">
        <f>Equipes!$AG$148</f>
        <v>0</v>
      </c>
      <c r="H289" s="44">
        <f>Equipes!AI154</f>
        <v>0</v>
      </c>
      <c r="I289" s="42" t="str">
        <f t="shared" si="24"/>
        <v>Blanc</v>
      </c>
      <c r="K289" s="46">
        <f t="shared" si="26"/>
        <v>286</v>
      </c>
      <c r="L289" s="58"/>
      <c r="M289" s="58"/>
      <c r="N289" s="59"/>
      <c r="O289" s="55"/>
      <c r="P289" s="150"/>
      <c r="Q289" s="62"/>
      <c r="R289" s="84"/>
      <c r="S289" s="45"/>
      <c r="T289" s="33" t="b">
        <f t="shared" si="25"/>
        <v>0</v>
      </c>
      <c r="AG289"/>
      <c r="AH289"/>
      <c r="AI289"/>
      <c r="AJ289"/>
      <c r="AK289"/>
      <c r="AL289"/>
      <c r="AM289"/>
    </row>
    <row r="290" spans="1:39" ht="12.75">
      <c r="A290" s="46">
        <v>288</v>
      </c>
      <c r="B290" s="43">
        <f>Equipes!AB155</f>
        <v>0</v>
      </c>
      <c r="C290" s="58">
        <f>Equipes!AC155</f>
        <v>0</v>
      </c>
      <c r="D290" s="59">
        <f>Equipes!AD155</f>
        <v>0</v>
      </c>
      <c r="E290" s="55">
        <f>Equipes!$AC$147</f>
        <v>0</v>
      </c>
      <c r="F290" s="146">
        <f>Equipes!$AC$148</f>
        <v>0</v>
      </c>
      <c r="G290" s="56">
        <f>Equipes!$AG$148</f>
        <v>0</v>
      </c>
      <c r="H290" s="44">
        <f>Equipes!AI155</f>
        <v>0</v>
      </c>
      <c r="I290" s="42" t="str">
        <f t="shared" si="24"/>
        <v>Blanc</v>
      </c>
      <c r="K290" s="46">
        <f t="shared" si="26"/>
        <v>287</v>
      </c>
      <c r="L290" s="58"/>
      <c r="M290" s="58"/>
      <c r="N290" s="59"/>
      <c r="O290" s="55"/>
      <c r="P290" s="150"/>
      <c r="Q290" s="62"/>
      <c r="R290" s="84"/>
      <c r="S290" s="45"/>
      <c r="T290" s="33" t="b">
        <f aca="true" t="shared" si="27" ref="T290:T320">IF(P290="EXCELLENCE",1,IF(P290="PROMO-EXCEL.",2,IF(P290="HONNEUR",3,IF(P290="DEPARTEMENTALE",4,IF(P290="DEBUTANTES",5)))))</f>
        <v>0</v>
      </c>
      <c r="AG290"/>
      <c r="AH290"/>
      <c r="AI290"/>
      <c r="AJ290"/>
      <c r="AK290"/>
      <c r="AL290"/>
      <c r="AM290"/>
    </row>
    <row r="291" spans="1:39" ht="12.75">
      <c r="A291" s="46">
        <v>289</v>
      </c>
      <c r="B291" s="43">
        <f>Equipes!AK5</f>
        <v>0</v>
      </c>
      <c r="C291" s="57">
        <f>Equipes!AL5</f>
        <v>0</v>
      </c>
      <c r="D291" s="105">
        <f>Equipes!AM5</f>
        <v>0</v>
      </c>
      <c r="E291" s="55">
        <f>Equipes!$AL$2</f>
        <v>0</v>
      </c>
      <c r="F291" s="146">
        <f>Equipes!$AL$3</f>
        <v>0</v>
      </c>
      <c r="G291" s="56">
        <f>Equipes!$AP$3</f>
        <v>0</v>
      </c>
      <c r="H291" s="44">
        <f>Equipes!AR5</f>
        <v>0</v>
      </c>
      <c r="I291" s="42" t="str">
        <f t="shared" si="24"/>
        <v>Blanc</v>
      </c>
      <c r="K291" s="46">
        <f t="shared" si="26"/>
        <v>288</v>
      </c>
      <c r="L291" s="58"/>
      <c r="M291" s="58"/>
      <c r="N291" s="59"/>
      <c r="O291" s="55"/>
      <c r="P291" s="150"/>
      <c r="Q291" s="62"/>
      <c r="R291" s="84"/>
      <c r="S291" s="45"/>
      <c r="T291" s="33" t="b">
        <f t="shared" si="27"/>
        <v>0</v>
      </c>
      <c r="AG291"/>
      <c r="AH291"/>
      <c r="AI291"/>
      <c r="AJ291"/>
      <c r="AK291"/>
      <c r="AL291"/>
      <c r="AM291"/>
    </row>
    <row r="292" spans="1:39" ht="12.75">
      <c r="A292" s="46">
        <v>290</v>
      </c>
      <c r="B292" s="43">
        <f>Equipes!AK6</f>
        <v>0</v>
      </c>
      <c r="C292" s="58">
        <f>Equipes!AL6</f>
        <v>0</v>
      </c>
      <c r="D292" s="54">
        <f>Equipes!AM6</f>
        <v>0</v>
      </c>
      <c r="E292" s="55">
        <f>Equipes!$AL$2</f>
        <v>0</v>
      </c>
      <c r="F292" s="146">
        <f>Equipes!$AL$3</f>
        <v>0</v>
      </c>
      <c r="G292" s="56">
        <f>Equipes!$AP$3</f>
        <v>0</v>
      </c>
      <c r="H292" s="44">
        <f>Equipes!AR6</f>
        <v>0</v>
      </c>
      <c r="I292" s="42" t="str">
        <f t="shared" si="24"/>
        <v>Blanc</v>
      </c>
      <c r="K292" s="46">
        <f t="shared" si="26"/>
        <v>289</v>
      </c>
      <c r="L292" s="61"/>
      <c r="M292" s="61"/>
      <c r="N292" s="56"/>
      <c r="O292" s="55"/>
      <c r="P292" s="150"/>
      <c r="Q292" s="62"/>
      <c r="R292" s="83"/>
      <c r="S292" s="45"/>
      <c r="T292" s="33" t="b">
        <f t="shared" si="27"/>
        <v>0</v>
      </c>
      <c r="AG292"/>
      <c r="AH292"/>
      <c r="AI292"/>
      <c r="AJ292"/>
      <c r="AK292"/>
      <c r="AL292"/>
      <c r="AM292"/>
    </row>
    <row r="293" spans="1:39" ht="12.75" customHeight="1">
      <c r="A293" s="46">
        <v>291</v>
      </c>
      <c r="B293" s="43">
        <f>Equipes!AK7</f>
        <v>0</v>
      </c>
      <c r="C293" s="58">
        <f>Equipes!AL7</f>
        <v>0</v>
      </c>
      <c r="D293" s="54">
        <f>Equipes!AM7</f>
        <v>0</v>
      </c>
      <c r="E293" s="55">
        <f>Equipes!$AL$2</f>
        <v>0</v>
      </c>
      <c r="F293" s="146">
        <f>Equipes!$AL$3</f>
        <v>0</v>
      </c>
      <c r="G293" s="56">
        <f>Equipes!$AP$3</f>
        <v>0</v>
      </c>
      <c r="H293" s="44">
        <f>Equipes!AR7</f>
        <v>0</v>
      </c>
      <c r="I293" s="42" t="str">
        <f t="shared" si="24"/>
        <v>Blanc</v>
      </c>
      <c r="K293" s="46">
        <f t="shared" si="26"/>
        <v>290</v>
      </c>
      <c r="L293" s="58"/>
      <c r="M293" s="58"/>
      <c r="N293" s="59"/>
      <c r="O293" s="55"/>
      <c r="P293" s="150"/>
      <c r="Q293" s="62"/>
      <c r="R293" s="84"/>
      <c r="S293" s="45"/>
      <c r="T293" s="33" t="b">
        <f t="shared" si="27"/>
        <v>0</v>
      </c>
      <c r="AG293"/>
      <c r="AH293"/>
      <c r="AI293"/>
      <c r="AJ293"/>
      <c r="AK293"/>
      <c r="AL293"/>
      <c r="AM293"/>
    </row>
    <row r="294" spans="1:39" ht="12.75">
      <c r="A294" s="46">
        <v>292</v>
      </c>
      <c r="B294" s="43">
        <f>Equipes!AK8</f>
        <v>0</v>
      </c>
      <c r="C294" s="58">
        <f>Equipes!AL8</f>
        <v>0</v>
      </c>
      <c r="D294" s="54">
        <f>Equipes!AM8</f>
        <v>0</v>
      </c>
      <c r="E294" s="55">
        <f>Equipes!$AL$2</f>
        <v>0</v>
      </c>
      <c r="F294" s="146">
        <f>Equipes!$AL$3</f>
        <v>0</v>
      </c>
      <c r="G294" s="56">
        <f>Equipes!$AP$3</f>
        <v>0</v>
      </c>
      <c r="H294" s="44">
        <f>Equipes!AR8</f>
        <v>0</v>
      </c>
      <c r="I294" s="42" t="str">
        <f t="shared" si="24"/>
        <v>Blanc</v>
      </c>
      <c r="K294" s="46">
        <f t="shared" si="26"/>
        <v>291</v>
      </c>
      <c r="L294" s="61"/>
      <c r="M294" s="61"/>
      <c r="N294" s="56"/>
      <c r="O294" s="55"/>
      <c r="P294" s="150"/>
      <c r="Q294" s="62"/>
      <c r="R294" s="83"/>
      <c r="S294" s="45"/>
      <c r="T294" s="33" t="b">
        <f t="shared" si="27"/>
        <v>0</v>
      </c>
      <c r="AG294"/>
      <c r="AH294"/>
      <c r="AI294"/>
      <c r="AJ294"/>
      <c r="AK294"/>
      <c r="AL294"/>
      <c r="AM294"/>
    </row>
    <row r="295" spans="1:39" ht="12.75">
      <c r="A295" s="46">
        <v>293</v>
      </c>
      <c r="B295" s="43">
        <f>Equipes!AK9</f>
        <v>0</v>
      </c>
      <c r="C295" s="58">
        <f>Equipes!AL9</f>
        <v>0</v>
      </c>
      <c r="D295" s="54">
        <f>Equipes!AM9</f>
        <v>0</v>
      </c>
      <c r="E295" s="55">
        <f>Equipes!$AL$2</f>
        <v>0</v>
      </c>
      <c r="F295" s="146">
        <f>Equipes!$AL$3</f>
        <v>0</v>
      </c>
      <c r="G295" s="56">
        <f>Equipes!$AP$3</f>
        <v>0</v>
      </c>
      <c r="H295" s="44">
        <f>Equipes!AR9</f>
        <v>0</v>
      </c>
      <c r="I295" s="42" t="str">
        <f t="shared" si="24"/>
        <v>Blanc</v>
      </c>
      <c r="K295" s="46">
        <f t="shared" si="26"/>
        <v>292</v>
      </c>
      <c r="L295" s="58"/>
      <c r="M295" s="58"/>
      <c r="N295" s="59"/>
      <c r="O295" s="55"/>
      <c r="P295" s="150"/>
      <c r="Q295" s="62"/>
      <c r="R295" s="84"/>
      <c r="S295" s="45"/>
      <c r="T295" s="33" t="b">
        <f t="shared" si="27"/>
        <v>0</v>
      </c>
      <c r="AG295"/>
      <c r="AH295"/>
      <c r="AI295"/>
      <c r="AJ295"/>
      <c r="AK295"/>
      <c r="AL295"/>
      <c r="AM295"/>
    </row>
    <row r="296" spans="1:39" ht="12.75">
      <c r="A296" s="46">
        <v>294</v>
      </c>
      <c r="B296" s="43">
        <f>Equipes!AK10</f>
        <v>0</v>
      </c>
      <c r="C296" s="58">
        <f>Equipes!AL10</f>
        <v>0</v>
      </c>
      <c r="D296" s="54">
        <f>Equipes!AM10</f>
        <v>0</v>
      </c>
      <c r="E296" s="55">
        <f>Equipes!$AL$2</f>
        <v>0</v>
      </c>
      <c r="F296" s="146">
        <f>Equipes!$AL$3</f>
        <v>0</v>
      </c>
      <c r="G296" s="56">
        <f>Equipes!$AP$3</f>
        <v>0</v>
      </c>
      <c r="H296" s="44">
        <f>Equipes!AR10</f>
        <v>0</v>
      </c>
      <c r="I296" s="42" t="str">
        <f t="shared" si="24"/>
        <v>Blanc</v>
      </c>
      <c r="K296" s="46">
        <f t="shared" si="26"/>
        <v>293</v>
      </c>
      <c r="L296" s="58"/>
      <c r="M296" s="58"/>
      <c r="N296" s="59"/>
      <c r="O296" s="55"/>
      <c r="P296" s="150"/>
      <c r="Q296" s="62"/>
      <c r="R296" s="84"/>
      <c r="S296" s="48"/>
      <c r="T296" s="33" t="b">
        <f t="shared" si="27"/>
        <v>0</v>
      </c>
      <c r="AG296"/>
      <c r="AH296"/>
      <c r="AI296"/>
      <c r="AJ296"/>
      <c r="AK296"/>
      <c r="AL296"/>
      <c r="AM296"/>
    </row>
    <row r="297" spans="1:39" ht="12.75">
      <c r="A297" s="46">
        <v>295</v>
      </c>
      <c r="B297" s="43">
        <f>Equipes!AK18</f>
        <v>0</v>
      </c>
      <c r="C297" s="58">
        <f>Equipes!AL18</f>
        <v>0</v>
      </c>
      <c r="D297" s="54">
        <f>Equipes!AM18</f>
        <v>0</v>
      </c>
      <c r="E297" s="55">
        <f>Equipes!$AL$15</f>
        <v>0</v>
      </c>
      <c r="F297" s="146">
        <f>Equipes!$AL$16</f>
        <v>0</v>
      </c>
      <c r="G297" s="56">
        <f>Equipes!$AP$16</f>
        <v>0</v>
      </c>
      <c r="H297" s="44">
        <f>Equipes!AR18</f>
        <v>0</v>
      </c>
      <c r="I297" s="42" t="str">
        <f t="shared" si="24"/>
        <v>Blanc</v>
      </c>
      <c r="K297" s="46">
        <f t="shared" si="26"/>
        <v>294</v>
      </c>
      <c r="L297" s="58"/>
      <c r="M297" s="58"/>
      <c r="N297" s="59"/>
      <c r="O297" s="55"/>
      <c r="P297" s="150"/>
      <c r="Q297" s="62"/>
      <c r="R297" s="84"/>
      <c r="S297" s="45"/>
      <c r="T297" s="33" t="b">
        <f t="shared" si="27"/>
        <v>0</v>
      </c>
      <c r="AG297"/>
      <c r="AH297"/>
      <c r="AI297"/>
      <c r="AJ297"/>
      <c r="AK297"/>
      <c r="AL297"/>
      <c r="AM297"/>
    </row>
    <row r="298" spans="1:39" ht="12.75">
      <c r="A298" s="46">
        <v>296</v>
      </c>
      <c r="B298" s="43">
        <f>Equipes!AK19</f>
        <v>0</v>
      </c>
      <c r="C298" s="58">
        <f>Equipes!AL19</f>
        <v>0</v>
      </c>
      <c r="D298" s="54">
        <f>Equipes!AM19</f>
        <v>0</v>
      </c>
      <c r="E298" s="55">
        <f>Equipes!$AL$15</f>
        <v>0</v>
      </c>
      <c r="F298" s="146">
        <f>Equipes!$AL$16</f>
        <v>0</v>
      </c>
      <c r="G298" s="56">
        <f>Equipes!$AP$16</f>
        <v>0</v>
      </c>
      <c r="H298" s="44">
        <f>Equipes!AR19</f>
        <v>0</v>
      </c>
      <c r="I298" s="42" t="str">
        <f t="shared" si="24"/>
        <v>Blanc</v>
      </c>
      <c r="K298" s="46">
        <f t="shared" si="26"/>
        <v>295</v>
      </c>
      <c r="L298" s="58"/>
      <c r="M298" s="58"/>
      <c r="N298" s="59"/>
      <c r="O298" s="55"/>
      <c r="P298" s="150"/>
      <c r="Q298" s="62"/>
      <c r="R298" s="84"/>
      <c r="S298" s="48"/>
      <c r="T298" s="33" t="b">
        <f t="shared" si="27"/>
        <v>0</v>
      </c>
      <c r="AG298"/>
      <c r="AH298"/>
      <c r="AI298"/>
      <c r="AJ298"/>
      <c r="AK298"/>
      <c r="AL298"/>
      <c r="AM298"/>
    </row>
    <row r="299" spans="1:39" ht="12.75">
      <c r="A299" s="46">
        <v>297</v>
      </c>
      <c r="B299" s="43">
        <f>Equipes!AK20</f>
        <v>0</v>
      </c>
      <c r="C299" s="58">
        <f>Equipes!AL20</f>
        <v>0</v>
      </c>
      <c r="D299" s="54">
        <f>Equipes!AM20</f>
        <v>0</v>
      </c>
      <c r="E299" s="55">
        <f>Equipes!$AL$15</f>
        <v>0</v>
      </c>
      <c r="F299" s="146">
        <f>Equipes!$AL$16</f>
        <v>0</v>
      </c>
      <c r="G299" s="56">
        <f>Equipes!$AP$16</f>
        <v>0</v>
      </c>
      <c r="H299" s="44">
        <f>Equipes!AR20</f>
        <v>0</v>
      </c>
      <c r="I299" s="42" t="str">
        <f t="shared" si="24"/>
        <v>Blanc</v>
      </c>
      <c r="K299" s="46">
        <f t="shared" si="26"/>
        <v>296</v>
      </c>
      <c r="L299" s="58"/>
      <c r="M299" s="58"/>
      <c r="N299" s="59"/>
      <c r="O299" s="55"/>
      <c r="P299" s="150"/>
      <c r="Q299" s="62"/>
      <c r="R299" s="84"/>
      <c r="S299" s="45"/>
      <c r="T299" s="33" t="b">
        <f t="shared" si="27"/>
        <v>0</v>
      </c>
      <c r="AG299"/>
      <c r="AH299"/>
      <c r="AI299"/>
      <c r="AJ299"/>
      <c r="AK299"/>
      <c r="AL299"/>
      <c r="AM299"/>
    </row>
    <row r="300" spans="1:39" ht="12.75">
      <c r="A300" s="46">
        <v>298</v>
      </c>
      <c r="B300" s="43">
        <f>Equipes!AK21</f>
        <v>0</v>
      </c>
      <c r="C300" s="58">
        <f>Equipes!AL21</f>
        <v>0</v>
      </c>
      <c r="D300" s="54">
        <f>Equipes!AM21</f>
        <v>0</v>
      </c>
      <c r="E300" s="55">
        <f>Equipes!$AL$15</f>
        <v>0</v>
      </c>
      <c r="F300" s="146">
        <f>Equipes!$AL$16</f>
        <v>0</v>
      </c>
      <c r="G300" s="56">
        <f>Equipes!$AP$16</f>
        <v>0</v>
      </c>
      <c r="H300" s="44">
        <f>Equipes!AR21</f>
        <v>0</v>
      </c>
      <c r="I300" s="42" t="str">
        <f t="shared" si="24"/>
        <v>Blanc</v>
      </c>
      <c r="K300" s="46">
        <f t="shared" si="26"/>
        <v>297</v>
      </c>
      <c r="L300" s="106"/>
      <c r="M300" s="106"/>
      <c r="N300" s="72"/>
      <c r="O300" s="55"/>
      <c r="P300" s="150"/>
      <c r="Q300" s="62"/>
      <c r="R300" s="84"/>
      <c r="S300" s="48"/>
      <c r="T300" s="33" t="b">
        <f t="shared" si="27"/>
        <v>0</v>
      </c>
      <c r="AG300"/>
      <c r="AH300"/>
      <c r="AI300"/>
      <c r="AJ300"/>
      <c r="AK300"/>
      <c r="AL300"/>
      <c r="AM300"/>
    </row>
    <row r="301" spans="1:39" ht="12.75">
      <c r="A301" s="46">
        <v>299</v>
      </c>
      <c r="B301" s="43">
        <f>Equipes!AK22</f>
        <v>0</v>
      </c>
      <c r="C301" s="58">
        <f>Equipes!AL22</f>
        <v>0</v>
      </c>
      <c r="D301" s="54">
        <f>Equipes!AM22</f>
        <v>0</v>
      </c>
      <c r="E301" s="55">
        <f>Equipes!$AL$15</f>
        <v>0</v>
      </c>
      <c r="F301" s="146">
        <f>Equipes!$AL$16</f>
        <v>0</v>
      </c>
      <c r="G301" s="56">
        <f>Equipes!$AP$16</f>
        <v>0</v>
      </c>
      <c r="H301" s="44">
        <f>Equipes!AR22</f>
        <v>0</v>
      </c>
      <c r="I301" s="42" t="str">
        <f t="shared" si="24"/>
        <v>Blanc</v>
      </c>
      <c r="K301" s="46">
        <f t="shared" si="26"/>
        <v>298</v>
      </c>
      <c r="L301" s="103"/>
      <c r="M301" s="57"/>
      <c r="N301" s="105"/>
      <c r="O301" s="55"/>
      <c r="P301" s="150"/>
      <c r="Q301" s="62"/>
      <c r="R301" s="84"/>
      <c r="S301" s="48"/>
      <c r="T301" s="33" t="b">
        <f t="shared" si="27"/>
        <v>0</v>
      </c>
      <c r="AG301"/>
      <c r="AH301"/>
      <c r="AI301"/>
      <c r="AJ301"/>
      <c r="AK301"/>
      <c r="AL301"/>
      <c r="AM301"/>
    </row>
    <row r="302" spans="1:39" ht="12.75">
      <c r="A302" s="46">
        <v>300</v>
      </c>
      <c r="B302" s="43">
        <f>Equipes!AK23</f>
        <v>0</v>
      </c>
      <c r="C302" s="58">
        <f>Equipes!AL23</f>
        <v>0</v>
      </c>
      <c r="D302" s="54">
        <f>Equipes!AM23</f>
        <v>0</v>
      </c>
      <c r="E302" s="55">
        <f>Equipes!$AL$15</f>
        <v>0</v>
      </c>
      <c r="F302" s="146">
        <f>Equipes!$AL$16</f>
        <v>0</v>
      </c>
      <c r="G302" s="56">
        <f>Equipes!$AP$16</f>
        <v>0</v>
      </c>
      <c r="H302" s="44">
        <f>Equipes!AR23</f>
        <v>0</v>
      </c>
      <c r="I302" s="42" t="str">
        <f t="shared" si="24"/>
        <v>Blanc</v>
      </c>
      <c r="K302" s="46">
        <f t="shared" si="26"/>
        <v>299</v>
      </c>
      <c r="L302" s="61"/>
      <c r="M302" s="61"/>
      <c r="N302" s="56"/>
      <c r="O302" s="55"/>
      <c r="P302" s="150"/>
      <c r="Q302" s="62"/>
      <c r="R302" s="83"/>
      <c r="S302" s="45"/>
      <c r="T302" s="33" t="b">
        <f t="shared" si="27"/>
        <v>0</v>
      </c>
      <c r="AG302"/>
      <c r="AH302"/>
      <c r="AI302"/>
      <c r="AJ302"/>
      <c r="AK302"/>
      <c r="AL302"/>
      <c r="AM302"/>
    </row>
    <row r="303" spans="1:39" ht="12.75">
      <c r="A303" s="46">
        <v>301</v>
      </c>
      <c r="B303" s="43">
        <f>Equipes!AK31</f>
        <v>0</v>
      </c>
      <c r="C303" s="58">
        <f>Equipes!AL31</f>
        <v>0</v>
      </c>
      <c r="D303" s="54">
        <f>Equipes!AM31</f>
        <v>0</v>
      </c>
      <c r="E303" s="55">
        <f>Equipes!$AL$28</f>
        <v>0</v>
      </c>
      <c r="F303" s="146">
        <f>Equipes!$AL$29</f>
        <v>0</v>
      </c>
      <c r="G303" s="56">
        <f>Equipes!$AP$29</f>
        <v>0</v>
      </c>
      <c r="H303" s="44">
        <f>Equipes!AR31</f>
        <v>0</v>
      </c>
      <c r="I303" s="42" t="str">
        <f t="shared" si="24"/>
        <v>Blanc</v>
      </c>
      <c r="K303" s="46">
        <f t="shared" si="26"/>
        <v>300</v>
      </c>
      <c r="L303" s="58"/>
      <c r="M303" s="58"/>
      <c r="N303" s="59"/>
      <c r="O303" s="55"/>
      <c r="P303" s="150"/>
      <c r="Q303" s="62"/>
      <c r="R303" s="84"/>
      <c r="S303" s="48"/>
      <c r="T303" s="33" t="b">
        <f t="shared" si="27"/>
        <v>0</v>
      </c>
      <c r="AG303"/>
      <c r="AH303"/>
      <c r="AI303"/>
      <c r="AJ303"/>
      <c r="AK303"/>
      <c r="AL303"/>
      <c r="AM303"/>
    </row>
    <row r="304" spans="1:39" ht="12.75">
      <c r="A304" s="46">
        <v>302</v>
      </c>
      <c r="B304" s="43">
        <f>Equipes!AK32</f>
        <v>0</v>
      </c>
      <c r="C304" s="58">
        <f>Equipes!AL32</f>
        <v>0</v>
      </c>
      <c r="D304" s="54">
        <f>Equipes!AM32</f>
        <v>0</v>
      </c>
      <c r="E304" s="55">
        <f>Equipes!$AL$28</f>
        <v>0</v>
      </c>
      <c r="F304" s="146">
        <f>Equipes!$AL$29</f>
        <v>0</v>
      </c>
      <c r="G304" s="56">
        <f>Equipes!$AP$29</f>
        <v>0</v>
      </c>
      <c r="H304" s="44">
        <f>Equipes!AR32</f>
        <v>0</v>
      </c>
      <c r="I304" s="42" t="str">
        <f t="shared" si="24"/>
        <v>Blanc</v>
      </c>
      <c r="K304" s="46">
        <f t="shared" si="26"/>
        <v>301</v>
      </c>
      <c r="L304" s="58"/>
      <c r="M304" s="58"/>
      <c r="N304" s="59"/>
      <c r="O304" s="55"/>
      <c r="P304" s="150"/>
      <c r="Q304" s="62"/>
      <c r="R304" s="84"/>
      <c r="S304" s="45"/>
      <c r="T304" s="33" t="b">
        <f t="shared" si="27"/>
        <v>0</v>
      </c>
      <c r="AG304"/>
      <c r="AH304"/>
      <c r="AI304"/>
      <c r="AJ304"/>
      <c r="AK304"/>
      <c r="AL304"/>
      <c r="AM304"/>
    </row>
    <row r="305" spans="1:39" ht="12.75">
      <c r="A305" s="46">
        <v>303</v>
      </c>
      <c r="B305" s="43">
        <f>Equipes!AK33</f>
        <v>0</v>
      </c>
      <c r="C305" s="58">
        <f>Equipes!AL33</f>
        <v>0</v>
      </c>
      <c r="D305" s="54">
        <f>Equipes!AM33</f>
        <v>0</v>
      </c>
      <c r="E305" s="55">
        <f>Equipes!$AL$28</f>
        <v>0</v>
      </c>
      <c r="F305" s="146">
        <f>Equipes!$AL$29</f>
        <v>0</v>
      </c>
      <c r="G305" s="56">
        <f>Equipes!$AP$29</f>
        <v>0</v>
      </c>
      <c r="H305" s="44">
        <f>Equipes!AR33</f>
        <v>0</v>
      </c>
      <c r="I305" s="42" t="str">
        <f t="shared" si="24"/>
        <v>Blanc</v>
      </c>
      <c r="K305" s="46">
        <f t="shared" si="26"/>
        <v>302</v>
      </c>
      <c r="L305" s="58"/>
      <c r="M305" s="58"/>
      <c r="N305" s="59"/>
      <c r="O305" s="55"/>
      <c r="P305" s="150"/>
      <c r="Q305" s="62"/>
      <c r="R305" s="84"/>
      <c r="S305" s="45"/>
      <c r="T305" s="33" t="b">
        <f t="shared" si="27"/>
        <v>0</v>
      </c>
      <c r="AG305"/>
      <c r="AH305"/>
      <c r="AI305"/>
      <c r="AJ305"/>
      <c r="AK305"/>
      <c r="AL305"/>
      <c r="AM305"/>
    </row>
    <row r="306" spans="1:39" ht="12.75">
      <c r="A306" s="46">
        <v>304</v>
      </c>
      <c r="B306" s="43">
        <f>Equipes!AK34</f>
        <v>0</v>
      </c>
      <c r="C306" s="58">
        <f>Equipes!AL34</f>
        <v>0</v>
      </c>
      <c r="D306" s="54">
        <f>Equipes!AM34</f>
        <v>0</v>
      </c>
      <c r="E306" s="55">
        <f>Equipes!$AL$28</f>
        <v>0</v>
      </c>
      <c r="F306" s="146">
        <f>Equipes!$AL$29</f>
        <v>0</v>
      </c>
      <c r="G306" s="56">
        <f>Equipes!$AP$29</f>
        <v>0</v>
      </c>
      <c r="H306" s="44">
        <f>Equipes!AR34</f>
        <v>0</v>
      </c>
      <c r="I306" s="42" t="str">
        <f t="shared" si="24"/>
        <v>Blanc</v>
      </c>
      <c r="K306" s="46">
        <f t="shared" si="26"/>
        <v>303</v>
      </c>
      <c r="L306" s="58"/>
      <c r="M306" s="58"/>
      <c r="N306" s="59"/>
      <c r="O306" s="55"/>
      <c r="P306" s="150"/>
      <c r="Q306" s="62"/>
      <c r="R306" s="84"/>
      <c r="S306" s="45"/>
      <c r="T306" s="33" t="b">
        <f t="shared" si="27"/>
        <v>0</v>
      </c>
      <c r="AG306"/>
      <c r="AH306"/>
      <c r="AI306"/>
      <c r="AJ306"/>
      <c r="AK306"/>
      <c r="AL306"/>
      <c r="AM306"/>
    </row>
    <row r="307" spans="1:39" ht="12.75">
      <c r="A307" s="46">
        <v>305</v>
      </c>
      <c r="B307" s="43">
        <f>Equipes!AK35</f>
        <v>0</v>
      </c>
      <c r="C307" s="58">
        <f>Equipes!AL35</f>
        <v>0</v>
      </c>
      <c r="D307" s="54">
        <f>Equipes!AM35</f>
        <v>0</v>
      </c>
      <c r="E307" s="55">
        <f>Equipes!$AL$28</f>
        <v>0</v>
      </c>
      <c r="F307" s="146">
        <f>Equipes!$AL$29</f>
        <v>0</v>
      </c>
      <c r="G307" s="56">
        <f>Equipes!$AP$29</f>
        <v>0</v>
      </c>
      <c r="H307" s="44">
        <f>Equipes!AR35</f>
        <v>0</v>
      </c>
      <c r="I307" s="42" t="str">
        <f t="shared" si="24"/>
        <v>Blanc</v>
      </c>
      <c r="K307" s="46">
        <f t="shared" si="26"/>
        <v>304</v>
      </c>
      <c r="L307" s="58"/>
      <c r="M307" s="58"/>
      <c r="N307" s="59"/>
      <c r="O307" s="55"/>
      <c r="P307" s="150"/>
      <c r="Q307" s="62"/>
      <c r="R307" s="84"/>
      <c r="S307" s="48"/>
      <c r="T307" s="33" t="b">
        <f t="shared" si="27"/>
        <v>0</v>
      </c>
      <c r="AG307"/>
      <c r="AH307"/>
      <c r="AI307"/>
      <c r="AJ307"/>
      <c r="AK307"/>
      <c r="AL307"/>
      <c r="AM307"/>
    </row>
    <row r="308" spans="1:39" ht="12.75">
      <c r="A308" s="46">
        <v>306</v>
      </c>
      <c r="B308" s="43">
        <f>Equipes!AK36</f>
        <v>0</v>
      </c>
      <c r="C308" s="58">
        <f>Equipes!AL36</f>
        <v>0</v>
      </c>
      <c r="D308" s="54">
        <f>Equipes!AM36</f>
        <v>0</v>
      </c>
      <c r="E308" s="55">
        <f>Equipes!$AL$28</f>
        <v>0</v>
      </c>
      <c r="F308" s="146">
        <f>Equipes!$AL$29</f>
        <v>0</v>
      </c>
      <c r="G308" s="56">
        <f>Equipes!$AP$29</f>
        <v>0</v>
      </c>
      <c r="H308" s="44">
        <f>Equipes!AR36</f>
        <v>0</v>
      </c>
      <c r="I308" s="42" t="str">
        <f t="shared" si="24"/>
        <v>Blanc</v>
      </c>
      <c r="K308" s="46">
        <f t="shared" si="26"/>
        <v>305</v>
      </c>
      <c r="L308" s="61"/>
      <c r="M308" s="61"/>
      <c r="N308" s="56"/>
      <c r="O308" s="55"/>
      <c r="P308" s="150"/>
      <c r="Q308" s="62"/>
      <c r="R308" s="83"/>
      <c r="S308" s="45"/>
      <c r="T308" s="33" t="b">
        <f t="shared" si="27"/>
        <v>0</v>
      </c>
      <c r="AG308"/>
      <c r="AH308"/>
      <c r="AI308"/>
      <c r="AJ308"/>
      <c r="AK308"/>
      <c r="AL308"/>
      <c r="AM308"/>
    </row>
    <row r="309" spans="1:39" ht="12.75">
      <c r="A309" s="46">
        <v>307</v>
      </c>
      <c r="B309" s="103">
        <f>Equipes!AK44</f>
        <v>0</v>
      </c>
      <c r="C309" s="57">
        <f>Equipes!AL44</f>
        <v>0</v>
      </c>
      <c r="D309" s="105">
        <f>Equipes!AM44</f>
        <v>0</v>
      </c>
      <c r="E309" s="55">
        <f>Equipes!$AL$41</f>
        <v>0</v>
      </c>
      <c r="F309" s="146">
        <f>Equipes!$AL$42</f>
        <v>0</v>
      </c>
      <c r="G309" s="56">
        <f>Equipes!$AP$42</f>
        <v>0</v>
      </c>
      <c r="H309" s="44">
        <f>Equipes!AR44</f>
        <v>0</v>
      </c>
      <c r="I309" s="42" t="str">
        <f t="shared" si="24"/>
        <v>Blanc</v>
      </c>
      <c r="K309" s="46">
        <f t="shared" si="26"/>
        <v>306</v>
      </c>
      <c r="L309" s="58"/>
      <c r="M309" s="58"/>
      <c r="N309" s="59"/>
      <c r="O309" s="55"/>
      <c r="P309" s="150"/>
      <c r="Q309" s="62"/>
      <c r="R309" s="84"/>
      <c r="S309" s="48"/>
      <c r="T309" s="33" t="b">
        <f t="shared" si="27"/>
        <v>0</v>
      </c>
      <c r="AG309"/>
      <c r="AH309"/>
      <c r="AI309"/>
      <c r="AJ309"/>
      <c r="AK309"/>
      <c r="AL309"/>
      <c r="AM309"/>
    </row>
    <row r="310" spans="1:39" ht="12.75">
      <c r="A310" s="46">
        <v>308</v>
      </c>
      <c r="B310" s="43">
        <f>Equipes!AK45</f>
        <v>0</v>
      </c>
      <c r="C310" s="58">
        <f>Equipes!AL45</f>
        <v>0</v>
      </c>
      <c r="D310" s="54">
        <f>Equipes!AM45</f>
        <v>0</v>
      </c>
      <c r="E310" s="55">
        <f>Equipes!$AL$41</f>
        <v>0</v>
      </c>
      <c r="F310" s="146">
        <f>Equipes!$AL$42</f>
        <v>0</v>
      </c>
      <c r="G310" s="56">
        <f>Equipes!$AP$42</f>
        <v>0</v>
      </c>
      <c r="H310" s="44">
        <f>Equipes!AR45</f>
        <v>0</v>
      </c>
      <c r="I310" s="42" t="str">
        <f t="shared" si="24"/>
        <v>Blanc</v>
      </c>
      <c r="K310" s="46">
        <f t="shared" si="26"/>
        <v>307</v>
      </c>
      <c r="L310" s="61"/>
      <c r="M310" s="61"/>
      <c r="N310" s="56"/>
      <c r="O310" s="55"/>
      <c r="P310" s="150"/>
      <c r="Q310" s="62"/>
      <c r="R310" s="83"/>
      <c r="S310" s="45"/>
      <c r="T310" s="33" t="b">
        <f t="shared" si="27"/>
        <v>0</v>
      </c>
      <c r="AG310"/>
      <c r="AH310"/>
      <c r="AI310"/>
      <c r="AJ310"/>
      <c r="AK310"/>
      <c r="AL310"/>
      <c r="AM310"/>
    </row>
    <row r="311" spans="1:39" ht="12.75">
      <c r="A311" s="46">
        <v>309</v>
      </c>
      <c r="B311" s="43">
        <f>Equipes!AK46</f>
        <v>0</v>
      </c>
      <c r="C311" s="58">
        <f>Equipes!AL46</f>
        <v>0</v>
      </c>
      <c r="D311" s="54">
        <f>Equipes!AM46</f>
        <v>0</v>
      </c>
      <c r="E311" s="55">
        <f>Equipes!$AL$41</f>
        <v>0</v>
      </c>
      <c r="F311" s="146">
        <f>Equipes!$AL$42</f>
        <v>0</v>
      </c>
      <c r="G311" s="56">
        <f>Equipes!$AP$42</f>
        <v>0</v>
      </c>
      <c r="H311" s="44">
        <f>Equipes!AR46</f>
        <v>0</v>
      </c>
      <c r="I311" s="42" t="str">
        <f t="shared" si="24"/>
        <v>Blanc</v>
      </c>
      <c r="K311" s="46">
        <f t="shared" si="26"/>
        <v>308</v>
      </c>
      <c r="L311" s="61"/>
      <c r="M311" s="61"/>
      <c r="N311" s="56"/>
      <c r="O311" s="55"/>
      <c r="P311" s="150"/>
      <c r="Q311" s="62"/>
      <c r="R311" s="83"/>
      <c r="S311" s="45"/>
      <c r="T311" s="33" t="b">
        <f t="shared" si="27"/>
        <v>0</v>
      </c>
      <c r="AG311"/>
      <c r="AH311"/>
      <c r="AI311"/>
      <c r="AJ311"/>
      <c r="AK311"/>
      <c r="AL311"/>
      <c r="AM311"/>
    </row>
    <row r="312" spans="1:39" ht="12.75">
      <c r="A312" s="46">
        <v>310</v>
      </c>
      <c r="B312" s="43">
        <f>Equipes!AK47</f>
        <v>0</v>
      </c>
      <c r="C312" s="58">
        <f>Equipes!AL47</f>
        <v>0</v>
      </c>
      <c r="D312" s="54">
        <f>Equipes!AM47</f>
        <v>0</v>
      </c>
      <c r="E312" s="55">
        <f>Equipes!$AL$41</f>
        <v>0</v>
      </c>
      <c r="F312" s="146">
        <f>Equipes!$AL$42</f>
        <v>0</v>
      </c>
      <c r="G312" s="56">
        <f>Equipes!$AP$42</f>
        <v>0</v>
      </c>
      <c r="H312" s="44">
        <f>Equipes!AR47</f>
        <v>0</v>
      </c>
      <c r="I312" s="42" t="str">
        <f t="shared" si="24"/>
        <v>Blanc</v>
      </c>
      <c r="K312" s="46">
        <f t="shared" si="26"/>
        <v>309</v>
      </c>
      <c r="L312" s="61"/>
      <c r="M312" s="61"/>
      <c r="N312" s="56"/>
      <c r="O312" s="55"/>
      <c r="P312" s="150"/>
      <c r="Q312" s="62"/>
      <c r="R312" s="83"/>
      <c r="S312" s="45"/>
      <c r="T312" s="33" t="b">
        <f t="shared" si="27"/>
        <v>0</v>
      </c>
      <c r="AG312"/>
      <c r="AH312"/>
      <c r="AI312"/>
      <c r="AJ312"/>
      <c r="AK312"/>
      <c r="AL312"/>
      <c r="AM312"/>
    </row>
    <row r="313" spans="1:39" ht="12.75">
      <c r="A313" s="46">
        <v>311</v>
      </c>
      <c r="B313" s="43">
        <f>Equipes!AK48</f>
        <v>0</v>
      </c>
      <c r="C313" s="58">
        <f>Equipes!AL48</f>
        <v>0</v>
      </c>
      <c r="D313" s="54">
        <f>Equipes!AM48</f>
        <v>0</v>
      </c>
      <c r="E313" s="55">
        <f>Equipes!$AL$41</f>
        <v>0</v>
      </c>
      <c r="F313" s="146">
        <f>Equipes!$AL$42</f>
        <v>0</v>
      </c>
      <c r="G313" s="56">
        <f>Equipes!$AP$42</f>
        <v>0</v>
      </c>
      <c r="H313" s="44">
        <f>Equipes!AR48</f>
        <v>0</v>
      </c>
      <c r="I313" s="42" t="str">
        <f t="shared" si="24"/>
        <v>Blanc</v>
      </c>
      <c r="K313" s="46">
        <f t="shared" si="26"/>
        <v>310</v>
      </c>
      <c r="L313" s="58"/>
      <c r="M313" s="58"/>
      <c r="N313" s="59"/>
      <c r="O313" s="55"/>
      <c r="P313" s="150"/>
      <c r="Q313" s="62"/>
      <c r="R313" s="84"/>
      <c r="S313" s="45"/>
      <c r="T313" s="33" t="b">
        <f t="shared" si="27"/>
        <v>0</v>
      </c>
      <c r="AG313"/>
      <c r="AH313"/>
      <c r="AI313"/>
      <c r="AJ313"/>
      <c r="AK313"/>
      <c r="AL313"/>
      <c r="AM313"/>
    </row>
    <row r="314" spans="1:39" ht="12.75">
      <c r="A314" s="46">
        <v>312</v>
      </c>
      <c r="B314" s="43">
        <f>Equipes!AK49</f>
        <v>0</v>
      </c>
      <c r="C314" s="58">
        <f>Equipes!AL49</f>
        <v>0</v>
      </c>
      <c r="D314" s="54">
        <f>Equipes!AM49</f>
        <v>0</v>
      </c>
      <c r="E314" s="55">
        <f>Equipes!$AL$41</f>
        <v>0</v>
      </c>
      <c r="F314" s="146">
        <f>Equipes!$AL$42</f>
        <v>0</v>
      </c>
      <c r="G314" s="56">
        <f>Equipes!$AP$42</f>
        <v>0</v>
      </c>
      <c r="H314" s="44">
        <f>Equipes!AR49</f>
        <v>0</v>
      </c>
      <c r="I314" s="42" t="str">
        <f t="shared" si="24"/>
        <v>Blanc</v>
      </c>
      <c r="K314" s="46">
        <f t="shared" si="26"/>
        <v>311</v>
      </c>
      <c r="L314" s="61"/>
      <c r="M314" s="61"/>
      <c r="N314" s="56"/>
      <c r="O314" s="55"/>
      <c r="P314" s="150"/>
      <c r="Q314" s="62"/>
      <c r="R314" s="83"/>
      <c r="S314" s="45"/>
      <c r="T314" s="33" t="b">
        <f t="shared" si="27"/>
        <v>0</v>
      </c>
      <c r="AG314"/>
      <c r="AH314"/>
      <c r="AI314"/>
      <c r="AJ314"/>
      <c r="AK314"/>
      <c r="AL314"/>
      <c r="AM314"/>
    </row>
    <row r="315" spans="1:39" ht="12.75">
      <c r="A315" s="46">
        <v>313</v>
      </c>
      <c r="B315" s="43">
        <f>Equipes!AK57</f>
        <v>0</v>
      </c>
      <c r="C315" s="58">
        <f>Equipes!AL57</f>
        <v>0</v>
      </c>
      <c r="D315" s="54">
        <f>Equipes!AM57</f>
        <v>0</v>
      </c>
      <c r="E315" s="55">
        <f>Equipes!$AL$54</f>
        <v>0</v>
      </c>
      <c r="F315" s="146">
        <f>Equipes!$AL$55</f>
        <v>0</v>
      </c>
      <c r="G315" s="56">
        <f>Equipes!$AP$55</f>
        <v>0</v>
      </c>
      <c r="H315" s="44">
        <f>Equipes!AR57</f>
        <v>0</v>
      </c>
      <c r="I315" s="42" t="str">
        <f t="shared" si="24"/>
        <v>Blanc</v>
      </c>
      <c r="K315" s="46">
        <f t="shared" si="26"/>
        <v>312</v>
      </c>
      <c r="L315" s="58"/>
      <c r="M315" s="58"/>
      <c r="N315" s="59"/>
      <c r="O315" s="55"/>
      <c r="P315" s="150"/>
      <c r="Q315" s="62"/>
      <c r="R315" s="84"/>
      <c r="S315" s="45"/>
      <c r="T315" s="33" t="b">
        <f t="shared" si="27"/>
        <v>0</v>
      </c>
      <c r="AG315"/>
      <c r="AH315"/>
      <c r="AI315"/>
      <c r="AJ315"/>
      <c r="AK315"/>
      <c r="AL315"/>
      <c r="AM315"/>
    </row>
    <row r="316" spans="1:39" ht="12.75">
      <c r="A316" s="46">
        <v>314</v>
      </c>
      <c r="B316" s="43">
        <f>Equipes!AK58</f>
        <v>0</v>
      </c>
      <c r="C316" s="58">
        <f>Equipes!AL58</f>
        <v>0</v>
      </c>
      <c r="D316" s="54">
        <f>Equipes!AM58</f>
        <v>0</v>
      </c>
      <c r="E316" s="55">
        <f>Equipes!$AL$54</f>
        <v>0</v>
      </c>
      <c r="F316" s="146">
        <f>Equipes!$AL$55</f>
        <v>0</v>
      </c>
      <c r="G316" s="56">
        <f>Equipes!$AP$55</f>
        <v>0</v>
      </c>
      <c r="H316" s="44">
        <f>Equipes!AR58</f>
        <v>0</v>
      </c>
      <c r="I316" s="42" t="str">
        <f t="shared" si="24"/>
        <v>Blanc</v>
      </c>
      <c r="K316" s="46">
        <f t="shared" si="26"/>
        <v>313</v>
      </c>
      <c r="L316" s="58"/>
      <c r="M316" s="58"/>
      <c r="N316" s="59"/>
      <c r="O316" s="55"/>
      <c r="P316" s="150"/>
      <c r="Q316" s="62"/>
      <c r="R316" s="84"/>
      <c r="S316" s="45"/>
      <c r="T316" s="33" t="b">
        <f t="shared" si="27"/>
        <v>0</v>
      </c>
      <c r="AG316"/>
      <c r="AH316"/>
      <c r="AI316"/>
      <c r="AJ316"/>
      <c r="AK316"/>
      <c r="AL316"/>
      <c r="AM316"/>
    </row>
    <row r="317" spans="1:39" ht="12.75">
      <c r="A317" s="46">
        <v>315</v>
      </c>
      <c r="B317" s="43">
        <f>Equipes!AK59</f>
        <v>0</v>
      </c>
      <c r="C317" s="58">
        <f>Equipes!AL59</f>
        <v>0</v>
      </c>
      <c r="D317" s="54">
        <f>Equipes!AM59</f>
        <v>0</v>
      </c>
      <c r="E317" s="55">
        <f>Equipes!$AL$54</f>
        <v>0</v>
      </c>
      <c r="F317" s="146">
        <f>Equipes!$AL$55</f>
        <v>0</v>
      </c>
      <c r="G317" s="56">
        <f>Equipes!$AP$55</f>
        <v>0</v>
      </c>
      <c r="H317" s="44">
        <f>Equipes!AR59</f>
        <v>0</v>
      </c>
      <c r="I317" s="42" t="str">
        <f t="shared" si="24"/>
        <v>Blanc</v>
      </c>
      <c r="K317" s="46">
        <f t="shared" si="26"/>
        <v>314</v>
      </c>
      <c r="L317" s="58"/>
      <c r="M317" s="58"/>
      <c r="N317" s="59"/>
      <c r="O317" s="55"/>
      <c r="P317" s="150"/>
      <c r="Q317" s="62"/>
      <c r="R317" s="84"/>
      <c r="S317" s="48"/>
      <c r="T317" s="33" t="b">
        <f t="shared" si="27"/>
        <v>0</v>
      </c>
      <c r="AG317"/>
      <c r="AH317"/>
      <c r="AI317"/>
      <c r="AJ317"/>
      <c r="AK317"/>
      <c r="AL317"/>
      <c r="AM317"/>
    </row>
    <row r="318" spans="1:39" ht="12.75">
      <c r="A318" s="46">
        <v>316</v>
      </c>
      <c r="B318" s="43">
        <f>Equipes!AK60</f>
        <v>0</v>
      </c>
      <c r="C318" s="58">
        <f>Equipes!AL60</f>
        <v>0</v>
      </c>
      <c r="D318" s="54">
        <f>Equipes!AM60</f>
        <v>0</v>
      </c>
      <c r="E318" s="55">
        <f>Equipes!$AL$54</f>
        <v>0</v>
      </c>
      <c r="F318" s="146">
        <f>Equipes!$AL$55</f>
        <v>0</v>
      </c>
      <c r="G318" s="56">
        <f>Equipes!$AP$55</f>
        <v>0</v>
      </c>
      <c r="H318" s="44">
        <f>Equipes!AR60</f>
        <v>0</v>
      </c>
      <c r="I318" s="42" t="str">
        <f t="shared" si="24"/>
        <v>Blanc</v>
      </c>
      <c r="K318" s="46">
        <f t="shared" si="26"/>
        <v>315</v>
      </c>
      <c r="L318" s="58"/>
      <c r="M318" s="58"/>
      <c r="N318" s="59"/>
      <c r="O318" s="55"/>
      <c r="P318" s="150"/>
      <c r="Q318" s="62"/>
      <c r="R318" s="84"/>
      <c r="S318" s="45"/>
      <c r="T318" s="33" t="b">
        <f t="shared" si="27"/>
        <v>0</v>
      </c>
      <c r="AG318"/>
      <c r="AH318"/>
      <c r="AI318"/>
      <c r="AJ318"/>
      <c r="AK318"/>
      <c r="AL318"/>
      <c r="AM318"/>
    </row>
    <row r="319" spans="1:39" ht="12.75">
      <c r="A319" s="46">
        <v>317</v>
      </c>
      <c r="B319" s="43">
        <f>Equipes!AK61</f>
        <v>0</v>
      </c>
      <c r="C319" s="58">
        <f>Equipes!AL61</f>
        <v>0</v>
      </c>
      <c r="D319" s="54">
        <f>Equipes!AM61</f>
        <v>0</v>
      </c>
      <c r="E319" s="55">
        <f>Equipes!$AL$54</f>
        <v>0</v>
      </c>
      <c r="F319" s="146">
        <f>Equipes!$AL$55</f>
        <v>0</v>
      </c>
      <c r="G319" s="56">
        <f>Equipes!$AP$55</f>
        <v>0</v>
      </c>
      <c r="H319" s="44">
        <f>Equipes!AR61</f>
        <v>0</v>
      </c>
      <c r="I319" s="42" t="str">
        <f t="shared" si="24"/>
        <v>Blanc</v>
      </c>
      <c r="K319" s="46">
        <f t="shared" si="26"/>
        <v>316</v>
      </c>
      <c r="L319" s="58"/>
      <c r="M319" s="58"/>
      <c r="N319" s="59"/>
      <c r="O319" s="55"/>
      <c r="P319" s="150"/>
      <c r="Q319" s="62"/>
      <c r="R319" s="84"/>
      <c r="S319" s="45"/>
      <c r="T319" s="33" t="b">
        <f t="shared" si="27"/>
        <v>0</v>
      </c>
      <c r="AG319"/>
      <c r="AH319"/>
      <c r="AI319"/>
      <c r="AJ319"/>
      <c r="AK319"/>
      <c r="AL319"/>
      <c r="AM319"/>
    </row>
    <row r="320" spans="1:39" ht="12.75">
      <c r="A320" s="46">
        <v>318</v>
      </c>
      <c r="B320" s="43">
        <f>Equipes!AK62</f>
        <v>0</v>
      </c>
      <c r="C320" s="58">
        <f>Equipes!AL62</f>
        <v>0</v>
      </c>
      <c r="D320" s="54">
        <f>Equipes!AM62</f>
        <v>0</v>
      </c>
      <c r="E320" s="55">
        <f>Equipes!$AL$54</f>
        <v>0</v>
      </c>
      <c r="F320" s="146">
        <f>Equipes!$AL$55</f>
        <v>0</v>
      </c>
      <c r="G320" s="56">
        <f>Equipes!$AP$55</f>
        <v>0</v>
      </c>
      <c r="H320" s="44">
        <f>Equipes!AR62</f>
        <v>0</v>
      </c>
      <c r="I320" s="42" t="str">
        <f t="shared" si="24"/>
        <v>Blanc</v>
      </c>
      <c r="K320" s="46">
        <f t="shared" si="26"/>
        <v>317</v>
      </c>
      <c r="L320" s="58"/>
      <c r="M320" s="58"/>
      <c r="N320" s="59"/>
      <c r="O320" s="55"/>
      <c r="P320" s="150"/>
      <c r="Q320" s="62"/>
      <c r="R320" s="84"/>
      <c r="S320" s="45"/>
      <c r="T320" s="33" t="b">
        <f t="shared" si="27"/>
        <v>0</v>
      </c>
      <c r="AG320"/>
      <c r="AH320"/>
      <c r="AI320"/>
      <c r="AJ320"/>
      <c r="AK320"/>
      <c r="AL320"/>
      <c r="AM320"/>
    </row>
    <row r="321" spans="1:39" ht="12.75">
      <c r="A321" s="46">
        <v>319</v>
      </c>
      <c r="B321" s="43">
        <f>Equipes!AK70</f>
        <v>0</v>
      </c>
      <c r="C321" s="58">
        <f>Equipes!AL70</f>
        <v>0</v>
      </c>
      <c r="D321" s="54">
        <f>Equipes!AM70</f>
        <v>0</v>
      </c>
      <c r="E321" s="55">
        <f>Equipes!$AL$67</f>
        <v>0</v>
      </c>
      <c r="F321" s="146">
        <f>Equipes!$AL$68</f>
        <v>0</v>
      </c>
      <c r="G321" s="56">
        <f>Equipes!$AP$68</f>
        <v>0</v>
      </c>
      <c r="H321" s="44">
        <f>Equipes!AR70</f>
        <v>0</v>
      </c>
      <c r="I321" s="42" t="str">
        <f t="shared" si="24"/>
        <v>Blanc</v>
      </c>
      <c r="K321" s="46">
        <f t="shared" si="26"/>
        <v>318</v>
      </c>
      <c r="L321" s="58"/>
      <c r="M321" s="58"/>
      <c r="N321" s="59"/>
      <c r="O321" s="55"/>
      <c r="P321" s="150"/>
      <c r="Q321" s="62"/>
      <c r="R321" s="84"/>
      <c r="S321" s="45"/>
      <c r="T321" s="33" t="b">
        <f aca="true" t="shared" si="28" ref="T321:T340">IF(P321="EXCELLENCE",1,IF(P321="PROMO-EXCEL.",2,IF(P321="HONNEUR",3,IF(P321="DEPARTEMENTALE",4,IF(P321="DEBUTANTES",5)))))</f>
        <v>0</v>
      </c>
      <c r="AG321"/>
      <c r="AH321"/>
      <c r="AI321"/>
      <c r="AJ321"/>
      <c r="AK321"/>
      <c r="AL321"/>
      <c r="AM321"/>
    </row>
    <row r="322" spans="1:39" ht="12.75">
      <c r="A322" s="46">
        <v>320</v>
      </c>
      <c r="B322" s="43">
        <f>Equipes!AK71</f>
        <v>0</v>
      </c>
      <c r="C322" s="58">
        <f>Equipes!AL71</f>
        <v>0</v>
      </c>
      <c r="D322" s="54">
        <f>Equipes!AM71</f>
        <v>0</v>
      </c>
      <c r="E322" s="55">
        <f>Equipes!$AL$67</f>
        <v>0</v>
      </c>
      <c r="F322" s="146">
        <f>Equipes!$AL$68</f>
        <v>0</v>
      </c>
      <c r="G322" s="56">
        <f>Equipes!$AP$68</f>
        <v>0</v>
      </c>
      <c r="H322" s="44">
        <f>Equipes!AR71</f>
        <v>0</v>
      </c>
      <c r="I322" s="42" t="str">
        <f t="shared" si="24"/>
        <v>Blanc</v>
      </c>
      <c r="K322" s="46">
        <f t="shared" si="26"/>
        <v>319</v>
      </c>
      <c r="L322" s="58"/>
      <c r="M322" s="58"/>
      <c r="N322" s="59"/>
      <c r="O322" s="55"/>
      <c r="P322" s="150"/>
      <c r="Q322" s="62"/>
      <c r="R322" s="84"/>
      <c r="S322" s="45"/>
      <c r="T322" s="33" t="b">
        <f t="shared" si="28"/>
        <v>0</v>
      </c>
      <c r="AG322"/>
      <c r="AH322"/>
      <c r="AI322"/>
      <c r="AJ322"/>
      <c r="AK322"/>
      <c r="AL322"/>
      <c r="AM322"/>
    </row>
    <row r="323" spans="1:39" ht="12.75">
      <c r="A323" s="46">
        <v>321</v>
      </c>
      <c r="B323" s="43">
        <f>Equipes!AK72</f>
        <v>0</v>
      </c>
      <c r="C323" s="58">
        <f>Equipes!AL72</f>
        <v>0</v>
      </c>
      <c r="D323" s="54">
        <f>Equipes!AM72</f>
        <v>0</v>
      </c>
      <c r="E323" s="55">
        <f>Equipes!$AL$67</f>
        <v>0</v>
      </c>
      <c r="F323" s="146">
        <f>Equipes!$AL$68</f>
        <v>0</v>
      </c>
      <c r="G323" s="56">
        <f>Equipes!$AP$68</f>
        <v>0</v>
      </c>
      <c r="H323" s="44">
        <f>Equipes!AR72</f>
        <v>0</v>
      </c>
      <c r="I323" s="42" t="str">
        <f t="shared" si="24"/>
        <v>Blanc</v>
      </c>
      <c r="K323" s="46">
        <f t="shared" si="26"/>
        <v>320</v>
      </c>
      <c r="L323" s="58"/>
      <c r="M323" s="58"/>
      <c r="N323" s="59"/>
      <c r="O323" s="55"/>
      <c r="P323" s="150"/>
      <c r="Q323" s="62"/>
      <c r="R323" s="84"/>
      <c r="S323" s="48"/>
      <c r="T323" s="33" t="b">
        <f t="shared" si="28"/>
        <v>0</v>
      </c>
      <c r="AG323"/>
      <c r="AH323"/>
      <c r="AI323"/>
      <c r="AJ323"/>
      <c r="AK323"/>
      <c r="AL323"/>
      <c r="AM323"/>
    </row>
    <row r="324" spans="1:39" ht="12.75">
      <c r="A324" s="46">
        <v>322</v>
      </c>
      <c r="B324" s="43">
        <f>Equipes!AK73</f>
        <v>0</v>
      </c>
      <c r="C324" s="58">
        <f>Equipes!AL73</f>
        <v>0</v>
      </c>
      <c r="D324" s="54">
        <f>Equipes!AM73</f>
        <v>0</v>
      </c>
      <c r="E324" s="55">
        <f>Equipes!$AL$67</f>
        <v>0</v>
      </c>
      <c r="F324" s="146">
        <f>Equipes!$AL$68</f>
        <v>0</v>
      </c>
      <c r="G324" s="56">
        <f>Equipes!$AP$68</f>
        <v>0</v>
      </c>
      <c r="H324" s="44">
        <f>Equipes!AR73</f>
        <v>0</v>
      </c>
      <c r="I324" s="42" t="str">
        <f t="shared" si="24"/>
        <v>Blanc</v>
      </c>
      <c r="K324" s="46">
        <f t="shared" si="26"/>
        <v>321</v>
      </c>
      <c r="L324" s="58"/>
      <c r="M324" s="58"/>
      <c r="N324" s="59"/>
      <c r="O324" s="55"/>
      <c r="P324" s="150"/>
      <c r="Q324" s="62"/>
      <c r="R324" s="84"/>
      <c r="S324" s="45"/>
      <c r="T324" s="33" t="b">
        <f t="shared" si="28"/>
        <v>0</v>
      </c>
      <c r="AG324"/>
      <c r="AH324"/>
      <c r="AI324"/>
      <c r="AJ324"/>
      <c r="AK324"/>
      <c r="AL324"/>
      <c r="AM324"/>
    </row>
    <row r="325" spans="1:39" ht="12.75">
      <c r="A325" s="46">
        <v>323</v>
      </c>
      <c r="B325" s="43">
        <f>Equipes!AK74</f>
        <v>0</v>
      </c>
      <c r="C325" s="58">
        <f>Equipes!AL74</f>
        <v>0</v>
      </c>
      <c r="D325" s="54">
        <f>Equipes!AM74</f>
        <v>0</v>
      </c>
      <c r="E325" s="55">
        <f>Equipes!$AL$67</f>
        <v>0</v>
      </c>
      <c r="F325" s="146">
        <f>Equipes!$AL$68</f>
        <v>0</v>
      </c>
      <c r="G325" s="56">
        <f>Equipes!$AP$68</f>
        <v>0</v>
      </c>
      <c r="H325" s="44">
        <f>Equipes!AR74</f>
        <v>0</v>
      </c>
      <c r="I325" s="42" t="str">
        <f aca="true" t="shared" si="29" ref="I325:I388">IF(H325&lt;50,"Blanc",IF(H325&lt;54,"Vert",IF(H325&lt;60,"Bleu",IF(H325&lt;68,"Marron",IF(H325&gt;67.99,"Tricolore")))))</f>
        <v>Blanc</v>
      </c>
      <c r="K325" s="46">
        <f t="shared" si="26"/>
        <v>322</v>
      </c>
      <c r="L325" s="61"/>
      <c r="M325" s="61"/>
      <c r="N325" s="56"/>
      <c r="O325" s="55"/>
      <c r="P325" s="150"/>
      <c r="Q325" s="62"/>
      <c r="R325" s="83"/>
      <c r="S325" s="45"/>
      <c r="T325" s="33" t="b">
        <f t="shared" si="28"/>
        <v>0</v>
      </c>
      <c r="AG325"/>
      <c r="AH325"/>
      <c r="AI325"/>
      <c r="AJ325"/>
      <c r="AK325"/>
      <c r="AL325"/>
      <c r="AM325"/>
    </row>
    <row r="326" spans="1:39" ht="12.75">
      <c r="A326" s="46">
        <v>324</v>
      </c>
      <c r="B326" s="43">
        <f>Equipes!AK75</f>
        <v>0</v>
      </c>
      <c r="C326" s="58">
        <f>Equipes!AL75</f>
        <v>0</v>
      </c>
      <c r="D326" s="54">
        <f>Equipes!AM75</f>
        <v>0</v>
      </c>
      <c r="E326" s="55">
        <f>Equipes!$AL$67</f>
        <v>0</v>
      </c>
      <c r="F326" s="146">
        <f>Equipes!$AL$68</f>
        <v>0</v>
      </c>
      <c r="G326" s="56">
        <f>Equipes!$AP$68</f>
        <v>0</v>
      </c>
      <c r="H326" s="44">
        <f>Equipes!AR75</f>
        <v>0</v>
      </c>
      <c r="I326" s="42" t="str">
        <f t="shared" si="29"/>
        <v>Blanc</v>
      </c>
      <c r="K326" s="46">
        <f t="shared" si="26"/>
        <v>323</v>
      </c>
      <c r="L326" s="58"/>
      <c r="M326" s="58"/>
      <c r="N326" s="59"/>
      <c r="O326" s="55"/>
      <c r="P326" s="150"/>
      <c r="Q326" s="62"/>
      <c r="R326" s="84"/>
      <c r="S326" s="45"/>
      <c r="T326" s="33" t="b">
        <f t="shared" si="28"/>
        <v>0</v>
      </c>
      <c r="AG326"/>
      <c r="AH326"/>
      <c r="AI326"/>
      <c r="AJ326"/>
      <c r="AK326"/>
      <c r="AL326"/>
      <c r="AM326"/>
    </row>
    <row r="327" spans="1:39" ht="12.75">
      <c r="A327" s="46">
        <v>325</v>
      </c>
      <c r="B327" s="43">
        <f>Equipes!AK83</f>
        <v>0</v>
      </c>
      <c r="C327" s="58">
        <f>Equipes!AL83</f>
        <v>0</v>
      </c>
      <c r="D327" s="54">
        <f>Equipes!AM83</f>
        <v>0</v>
      </c>
      <c r="E327" s="55">
        <f>Equipes!$AL$80</f>
        <v>0</v>
      </c>
      <c r="F327" s="146">
        <f>Equipes!$AL$81</f>
        <v>0</v>
      </c>
      <c r="G327" s="56">
        <f>Equipes!$AP$81</f>
        <v>0</v>
      </c>
      <c r="H327" s="44">
        <f>Equipes!AR83</f>
        <v>0</v>
      </c>
      <c r="I327" s="42" t="str">
        <f t="shared" si="29"/>
        <v>Blanc</v>
      </c>
      <c r="K327" s="46">
        <f t="shared" si="26"/>
        <v>324</v>
      </c>
      <c r="L327" s="58"/>
      <c r="M327" s="58"/>
      <c r="N327" s="59"/>
      <c r="O327" s="55"/>
      <c r="P327" s="150"/>
      <c r="Q327" s="62"/>
      <c r="R327" s="84"/>
      <c r="S327" s="45"/>
      <c r="T327" s="33" t="b">
        <f t="shared" si="28"/>
        <v>0</v>
      </c>
      <c r="AG327"/>
      <c r="AH327"/>
      <c r="AI327"/>
      <c r="AJ327"/>
      <c r="AK327"/>
      <c r="AL327"/>
      <c r="AM327"/>
    </row>
    <row r="328" spans="1:39" ht="12.75">
      <c r="A328" s="46">
        <v>326</v>
      </c>
      <c r="B328" s="43">
        <f>Equipes!AK84</f>
        <v>0</v>
      </c>
      <c r="C328" s="58">
        <f>Equipes!AL84</f>
        <v>0</v>
      </c>
      <c r="D328" s="54">
        <f>Equipes!AM84</f>
        <v>0</v>
      </c>
      <c r="E328" s="55">
        <f>Equipes!$AL$80</f>
        <v>0</v>
      </c>
      <c r="F328" s="146">
        <f>Equipes!$AL$81</f>
        <v>0</v>
      </c>
      <c r="G328" s="56">
        <f>Equipes!$AP$81</f>
        <v>0</v>
      </c>
      <c r="H328" s="44">
        <f>Equipes!AR84</f>
        <v>0</v>
      </c>
      <c r="I328" s="42" t="str">
        <f t="shared" si="29"/>
        <v>Blanc</v>
      </c>
      <c r="K328" s="46">
        <f t="shared" si="26"/>
        <v>325</v>
      </c>
      <c r="L328" s="58"/>
      <c r="M328" s="58"/>
      <c r="N328" s="59"/>
      <c r="O328" s="55"/>
      <c r="P328" s="150"/>
      <c r="Q328" s="62"/>
      <c r="R328" s="84"/>
      <c r="S328" s="48"/>
      <c r="T328" s="33" t="b">
        <f t="shared" si="28"/>
        <v>0</v>
      </c>
      <c r="AG328"/>
      <c r="AH328"/>
      <c r="AI328"/>
      <c r="AJ328"/>
      <c r="AK328"/>
      <c r="AL328"/>
      <c r="AM328"/>
    </row>
    <row r="329" spans="1:39" ht="12.75">
      <c r="A329" s="46">
        <v>327</v>
      </c>
      <c r="B329" s="43">
        <f>Equipes!AK85</f>
        <v>0</v>
      </c>
      <c r="C329" s="58">
        <f>Equipes!AL85</f>
        <v>0</v>
      </c>
      <c r="D329" s="54">
        <f>Equipes!AM85</f>
        <v>0</v>
      </c>
      <c r="E329" s="55">
        <f>Equipes!$AL$80</f>
        <v>0</v>
      </c>
      <c r="F329" s="146">
        <f>Equipes!$AL$81</f>
        <v>0</v>
      </c>
      <c r="G329" s="56">
        <f>Equipes!$AP$81</f>
        <v>0</v>
      </c>
      <c r="H329" s="44">
        <f>Equipes!AR85</f>
        <v>0</v>
      </c>
      <c r="I329" s="42" t="str">
        <f t="shared" si="29"/>
        <v>Blanc</v>
      </c>
      <c r="K329" s="46">
        <f t="shared" si="26"/>
        <v>326</v>
      </c>
      <c r="L329" s="58"/>
      <c r="M329" s="58"/>
      <c r="N329" s="59"/>
      <c r="O329" s="55"/>
      <c r="P329" s="150"/>
      <c r="Q329" s="62"/>
      <c r="R329" s="84"/>
      <c r="S329" s="48"/>
      <c r="T329" s="33" t="b">
        <f t="shared" si="28"/>
        <v>0</v>
      </c>
      <c r="AG329"/>
      <c r="AH329"/>
      <c r="AI329"/>
      <c r="AJ329"/>
      <c r="AK329"/>
      <c r="AL329"/>
      <c r="AM329"/>
    </row>
    <row r="330" spans="1:39" ht="12.75">
      <c r="A330" s="46">
        <v>328</v>
      </c>
      <c r="B330" s="43">
        <f>Equipes!AK86</f>
        <v>0</v>
      </c>
      <c r="C330" s="58">
        <f>Equipes!AL86</f>
        <v>0</v>
      </c>
      <c r="D330" s="54">
        <f>Equipes!AM86</f>
        <v>0</v>
      </c>
      <c r="E330" s="55">
        <f>Equipes!$AL$80</f>
        <v>0</v>
      </c>
      <c r="F330" s="146">
        <f>Equipes!$AL$81</f>
        <v>0</v>
      </c>
      <c r="G330" s="56">
        <f>Equipes!$AP$81</f>
        <v>0</v>
      </c>
      <c r="H330" s="44">
        <f>Equipes!AR86</f>
        <v>0</v>
      </c>
      <c r="I330" s="42" t="str">
        <f t="shared" si="29"/>
        <v>Blanc</v>
      </c>
      <c r="K330" s="46">
        <f t="shared" si="26"/>
        <v>327</v>
      </c>
      <c r="L330" s="58"/>
      <c r="M330" s="58"/>
      <c r="N330" s="59"/>
      <c r="O330" s="55"/>
      <c r="P330" s="150"/>
      <c r="Q330" s="62"/>
      <c r="R330" s="84"/>
      <c r="S330" s="45"/>
      <c r="T330" s="33" t="b">
        <f t="shared" si="28"/>
        <v>0</v>
      </c>
      <c r="AG330"/>
      <c r="AH330"/>
      <c r="AI330"/>
      <c r="AJ330"/>
      <c r="AK330"/>
      <c r="AL330"/>
      <c r="AM330"/>
    </row>
    <row r="331" spans="1:39" ht="12.75">
      <c r="A331" s="46">
        <v>329</v>
      </c>
      <c r="B331" s="43">
        <f>Equipes!AK87</f>
        <v>0</v>
      </c>
      <c r="C331" s="58">
        <f>Equipes!AL87</f>
        <v>0</v>
      </c>
      <c r="D331" s="54">
        <f>Equipes!AM87</f>
        <v>0</v>
      </c>
      <c r="E331" s="55">
        <f>Equipes!$AL$80</f>
        <v>0</v>
      </c>
      <c r="F331" s="146">
        <f>Equipes!$AL$81</f>
        <v>0</v>
      </c>
      <c r="G331" s="56">
        <f>Equipes!$AP$81</f>
        <v>0</v>
      </c>
      <c r="H331" s="44">
        <f>Equipes!AR87</f>
        <v>0</v>
      </c>
      <c r="I331" s="42" t="str">
        <f t="shared" si="29"/>
        <v>Blanc</v>
      </c>
      <c r="K331" s="46">
        <f t="shared" si="26"/>
        <v>328</v>
      </c>
      <c r="L331" s="61"/>
      <c r="M331" s="61"/>
      <c r="N331" s="56"/>
      <c r="O331" s="55"/>
      <c r="P331" s="150"/>
      <c r="Q331" s="62"/>
      <c r="R331" s="83"/>
      <c r="S331" s="45"/>
      <c r="T331" s="33" t="b">
        <f t="shared" si="28"/>
        <v>0</v>
      </c>
      <c r="AG331"/>
      <c r="AH331"/>
      <c r="AI331"/>
      <c r="AJ331"/>
      <c r="AK331"/>
      <c r="AL331"/>
      <c r="AM331"/>
    </row>
    <row r="332" spans="1:39" ht="12.75">
      <c r="A332" s="46">
        <v>330</v>
      </c>
      <c r="B332" s="43">
        <f>Equipes!AK88</f>
        <v>0</v>
      </c>
      <c r="C332" s="58">
        <f>Equipes!AL88</f>
        <v>0</v>
      </c>
      <c r="D332" s="54">
        <f>Equipes!AM88</f>
        <v>0</v>
      </c>
      <c r="E332" s="55">
        <f>Equipes!$AL$80</f>
        <v>0</v>
      </c>
      <c r="F332" s="146">
        <f>Equipes!$AL$81</f>
        <v>0</v>
      </c>
      <c r="G332" s="56">
        <f>Equipes!$AP$81</f>
        <v>0</v>
      </c>
      <c r="H332" s="44">
        <f>Equipes!AR88</f>
        <v>0</v>
      </c>
      <c r="I332" s="42" t="str">
        <f t="shared" si="29"/>
        <v>Blanc</v>
      </c>
      <c r="K332" s="46">
        <f t="shared" si="26"/>
        <v>329</v>
      </c>
      <c r="L332" s="58"/>
      <c r="M332" s="58"/>
      <c r="N332" s="59"/>
      <c r="O332" s="55"/>
      <c r="P332" s="150"/>
      <c r="Q332" s="62"/>
      <c r="R332" s="84"/>
      <c r="S332" s="45"/>
      <c r="T332" s="33" t="b">
        <f t="shared" si="28"/>
        <v>0</v>
      </c>
      <c r="AG332"/>
      <c r="AH332"/>
      <c r="AI332"/>
      <c r="AJ332"/>
      <c r="AK332"/>
      <c r="AL332"/>
      <c r="AM332"/>
    </row>
    <row r="333" spans="1:39" ht="12.75">
      <c r="A333" s="46">
        <v>331</v>
      </c>
      <c r="B333" s="43">
        <f>Equipes!AK98</f>
        <v>0</v>
      </c>
      <c r="C333" s="58">
        <f>Equipes!AL98</f>
        <v>0</v>
      </c>
      <c r="D333" s="54">
        <f>Equipes!AM98</f>
        <v>0</v>
      </c>
      <c r="E333" s="55">
        <f>Equipes!$AL$95</f>
        <v>0</v>
      </c>
      <c r="F333" s="146">
        <f>Equipes!$AL$96</f>
        <v>0</v>
      </c>
      <c r="G333" s="56">
        <f>Equipes!$AP$96</f>
        <v>0</v>
      </c>
      <c r="H333" s="44">
        <f>Equipes!AR98</f>
        <v>0</v>
      </c>
      <c r="I333" s="42" t="str">
        <f t="shared" si="29"/>
        <v>Blanc</v>
      </c>
      <c r="K333" s="46">
        <f t="shared" si="26"/>
        <v>330</v>
      </c>
      <c r="L333" s="139"/>
      <c r="M333" s="63"/>
      <c r="N333" s="145"/>
      <c r="O333" s="125"/>
      <c r="P333" s="151"/>
      <c r="Q333" s="145"/>
      <c r="R333" s="142"/>
      <c r="S333" s="144"/>
      <c r="T333" s="33" t="b">
        <f t="shared" si="28"/>
        <v>0</v>
      </c>
      <c r="AG333"/>
      <c r="AH333"/>
      <c r="AI333"/>
      <c r="AJ333"/>
      <c r="AK333"/>
      <c r="AL333"/>
      <c r="AM333"/>
    </row>
    <row r="334" spans="1:39" ht="12.75">
      <c r="A334" s="46">
        <v>332</v>
      </c>
      <c r="B334" s="43">
        <f>Equipes!AK99</f>
        <v>0</v>
      </c>
      <c r="C334" s="58">
        <f>Equipes!AL99</f>
        <v>0</v>
      </c>
      <c r="D334" s="54">
        <f>Equipes!AM99</f>
        <v>0</v>
      </c>
      <c r="E334" s="55">
        <f>Equipes!$AL$95</f>
        <v>0</v>
      </c>
      <c r="F334" s="146">
        <f>Equipes!$AL$96</f>
        <v>0</v>
      </c>
      <c r="G334" s="56">
        <f>Equipes!$AP$96</f>
        <v>0</v>
      </c>
      <c r="H334" s="44">
        <f>Equipes!AR99</f>
        <v>0</v>
      </c>
      <c r="I334" s="42" t="str">
        <f t="shared" si="29"/>
        <v>Blanc</v>
      </c>
      <c r="K334" s="46">
        <f t="shared" si="26"/>
        <v>331</v>
      </c>
      <c r="L334" s="61"/>
      <c r="M334" s="61"/>
      <c r="N334" s="56"/>
      <c r="O334" s="55"/>
      <c r="P334" s="150"/>
      <c r="Q334" s="62"/>
      <c r="R334" s="83"/>
      <c r="S334" s="45"/>
      <c r="T334" s="33" t="b">
        <f t="shared" si="28"/>
        <v>0</v>
      </c>
      <c r="AG334"/>
      <c r="AH334"/>
      <c r="AI334"/>
      <c r="AJ334"/>
      <c r="AK334"/>
      <c r="AL334"/>
      <c r="AM334"/>
    </row>
    <row r="335" spans="1:39" ht="12.75">
      <c r="A335" s="46">
        <v>333</v>
      </c>
      <c r="B335" s="43">
        <f>Equipes!AK100</f>
        <v>0</v>
      </c>
      <c r="C335" s="58">
        <f>Equipes!AL100</f>
        <v>0</v>
      </c>
      <c r="D335" s="54">
        <f>Equipes!AM100</f>
        <v>0</v>
      </c>
      <c r="E335" s="55">
        <f>Equipes!$AL$95</f>
        <v>0</v>
      </c>
      <c r="F335" s="146">
        <f>Equipes!$AL$96</f>
        <v>0</v>
      </c>
      <c r="G335" s="56">
        <f>Equipes!$AP$96</f>
        <v>0</v>
      </c>
      <c r="H335" s="44">
        <f>Equipes!AR100</f>
        <v>0</v>
      </c>
      <c r="I335" s="42" t="str">
        <f t="shared" si="29"/>
        <v>Blanc</v>
      </c>
      <c r="K335" s="46">
        <f t="shared" si="26"/>
        <v>332</v>
      </c>
      <c r="L335" s="58"/>
      <c r="M335" s="58"/>
      <c r="N335" s="59"/>
      <c r="O335" s="55"/>
      <c r="P335" s="150"/>
      <c r="Q335" s="62"/>
      <c r="R335" s="84"/>
      <c r="S335" s="45"/>
      <c r="T335" s="33" t="b">
        <f t="shared" si="28"/>
        <v>0</v>
      </c>
      <c r="AG335"/>
      <c r="AH335"/>
      <c r="AI335"/>
      <c r="AJ335"/>
      <c r="AK335"/>
      <c r="AL335"/>
      <c r="AM335"/>
    </row>
    <row r="336" spans="1:39" ht="12.75">
      <c r="A336" s="46">
        <v>334</v>
      </c>
      <c r="B336" s="43">
        <f>Equipes!AK101</f>
        <v>0</v>
      </c>
      <c r="C336" s="58">
        <f>Equipes!AL101</f>
        <v>0</v>
      </c>
      <c r="D336" s="54">
        <f>Equipes!AM101</f>
        <v>0</v>
      </c>
      <c r="E336" s="55">
        <f>Equipes!$AL$95</f>
        <v>0</v>
      </c>
      <c r="F336" s="146">
        <f>Equipes!$AL$96</f>
        <v>0</v>
      </c>
      <c r="G336" s="56">
        <f>Equipes!$AP$96</f>
        <v>0</v>
      </c>
      <c r="H336" s="44">
        <f>Equipes!AR101</f>
        <v>0</v>
      </c>
      <c r="I336" s="42" t="str">
        <f t="shared" si="29"/>
        <v>Blanc</v>
      </c>
      <c r="K336" s="46">
        <f t="shared" si="26"/>
        <v>333</v>
      </c>
      <c r="L336" s="58"/>
      <c r="M336" s="58"/>
      <c r="N336" s="59"/>
      <c r="O336" s="55"/>
      <c r="P336" s="150"/>
      <c r="Q336" s="62"/>
      <c r="R336" s="84"/>
      <c r="S336" s="45"/>
      <c r="T336" s="33" t="b">
        <f t="shared" si="28"/>
        <v>0</v>
      </c>
      <c r="AG336"/>
      <c r="AH336"/>
      <c r="AI336"/>
      <c r="AJ336"/>
      <c r="AK336"/>
      <c r="AL336"/>
      <c r="AM336"/>
    </row>
    <row r="337" spans="1:39" ht="12.75">
      <c r="A337" s="46">
        <v>335</v>
      </c>
      <c r="B337" s="43">
        <f>Equipes!AK102</f>
        <v>0</v>
      </c>
      <c r="C337" s="58">
        <f>Equipes!AL102</f>
        <v>0</v>
      </c>
      <c r="D337" s="54">
        <f>Equipes!AM102</f>
        <v>0</v>
      </c>
      <c r="E337" s="55">
        <f>Equipes!$AL$95</f>
        <v>0</v>
      </c>
      <c r="F337" s="146">
        <f>Equipes!$AL$96</f>
        <v>0</v>
      </c>
      <c r="G337" s="56">
        <f>Equipes!$AP$96</f>
        <v>0</v>
      </c>
      <c r="H337" s="44">
        <f>Equipes!AR102</f>
        <v>0</v>
      </c>
      <c r="I337" s="42" t="str">
        <f t="shared" si="29"/>
        <v>Blanc</v>
      </c>
      <c r="K337" s="46">
        <f t="shared" si="26"/>
        <v>334</v>
      </c>
      <c r="L337" s="58"/>
      <c r="M337" s="58"/>
      <c r="N337" s="59"/>
      <c r="O337" s="55"/>
      <c r="P337" s="150"/>
      <c r="Q337" s="62"/>
      <c r="R337" s="84"/>
      <c r="S337" s="45"/>
      <c r="T337" s="33" t="b">
        <f t="shared" si="28"/>
        <v>0</v>
      </c>
      <c r="AG337"/>
      <c r="AH337"/>
      <c r="AI337"/>
      <c r="AJ337"/>
      <c r="AK337"/>
      <c r="AL337"/>
      <c r="AM337"/>
    </row>
    <row r="338" spans="1:39" ht="12.75">
      <c r="A338" s="46">
        <v>336</v>
      </c>
      <c r="B338" s="43">
        <f>Equipes!AK103</f>
        <v>0</v>
      </c>
      <c r="C338" s="58">
        <f>Equipes!AL103</f>
        <v>0</v>
      </c>
      <c r="D338" s="54">
        <f>Equipes!AM103</f>
        <v>0</v>
      </c>
      <c r="E338" s="55">
        <f>Equipes!$AL$95</f>
        <v>0</v>
      </c>
      <c r="F338" s="146">
        <f>Equipes!$AL$96</f>
        <v>0</v>
      </c>
      <c r="G338" s="56">
        <f>Equipes!$AP$96</f>
        <v>0</v>
      </c>
      <c r="H338" s="44">
        <f>Equipes!AR103</f>
        <v>0</v>
      </c>
      <c r="I338" s="42" t="str">
        <f t="shared" si="29"/>
        <v>Blanc</v>
      </c>
      <c r="K338" s="46">
        <f t="shared" si="26"/>
        <v>335</v>
      </c>
      <c r="L338" s="58"/>
      <c r="M338" s="58"/>
      <c r="N338" s="59"/>
      <c r="O338" s="55"/>
      <c r="P338" s="150"/>
      <c r="Q338" s="62"/>
      <c r="R338" s="84"/>
      <c r="S338" s="45"/>
      <c r="T338" s="33" t="b">
        <f t="shared" si="28"/>
        <v>0</v>
      </c>
      <c r="AG338"/>
      <c r="AH338"/>
      <c r="AI338"/>
      <c r="AJ338"/>
      <c r="AK338"/>
      <c r="AL338"/>
      <c r="AM338"/>
    </row>
    <row r="339" spans="1:39" ht="12.75">
      <c r="A339" s="46">
        <v>337</v>
      </c>
      <c r="B339" s="43">
        <f>Equipes!AK111</f>
        <v>0</v>
      </c>
      <c r="C339" s="58">
        <f>Equipes!AL111</f>
        <v>0</v>
      </c>
      <c r="D339" s="54">
        <f>Equipes!AM111</f>
        <v>0</v>
      </c>
      <c r="E339" s="55">
        <f>Equipes!$AL$108</f>
        <v>0</v>
      </c>
      <c r="F339" s="146">
        <f>Equipes!$AL$109</f>
        <v>0</v>
      </c>
      <c r="G339" s="56">
        <f>Equipes!$AP$109</f>
        <v>0</v>
      </c>
      <c r="H339" s="44">
        <f>Equipes!AR111</f>
        <v>0</v>
      </c>
      <c r="I339" s="42" t="str">
        <f t="shared" si="29"/>
        <v>Blanc</v>
      </c>
      <c r="K339" s="46">
        <f t="shared" si="26"/>
        <v>336</v>
      </c>
      <c r="L339" s="58"/>
      <c r="M339" s="58"/>
      <c r="N339" s="59"/>
      <c r="O339" s="55"/>
      <c r="P339" s="150"/>
      <c r="Q339" s="62"/>
      <c r="R339" s="84"/>
      <c r="S339" s="45"/>
      <c r="T339" s="33" t="b">
        <f t="shared" si="28"/>
        <v>0</v>
      </c>
      <c r="AG339"/>
      <c r="AH339"/>
      <c r="AI339"/>
      <c r="AJ339"/>
      <c r="AK339"/>
      <c r="AL339"/>
      <c r="AM339"/>
    </row>
    <row r="340" spans="1:39" ht="12.75">
      <c r="A340" s="46">
        <v>338</v>
      </c>
      <c r="B340" s="43">
        <f>Equipes!AK112</f>
        <v>0</v>
      </c>
      <c r="C340" s="58">
        <f>Equipes!AL112</f>
        <v>0</v>
      </c>
      <c r="D340" s="54">
        <f>Equipes!AM112</f>
        <v>0</v>
      </c>
      <c r="E340" s="55">
        <f>Equipes!$AL$108</f>
        <v>0</v>
      </c>
      <c r="F340" s="146">
        <f>Equipes!$AL$109</f>
        <v>0</v>
      </c>
      <c r="G340" s="56">
        <f>Equipes!$AP$109</f>
        <v>0</v>
      </c>
      <c r="H340" s="44">
        <f>Equipes!AR112</f>
        <v>0</v>
      </c>
      <c r="I340" s="42" t="str">
        <f t="shared" si="29"/>
        <v>Blanc</v>
      </c>
      <c r="K340" s="372">
        <f t="shared" si="26"/>
        <v>337</v>
      </c>
      <c r="L340" s="57"/>
      <c r="M340" s="57"/>
      <c r="N340" s="124"/>
      <c r="O340" s="125"/>
      <c r="P340" s="151"/>
      <c r="Q340" s="145"/>
      <c r="R340" s="104"/>
      <c r="S340" s="320"/>
      <c r="T340" s="33" t="b">
        <f t="shared" si="28"/>
        <v>0</v>
      </c>
      <c r="AG340"/>
      <c r="AH340"/>
      <c r="AI340"/>
      <c r="AJ340"/>
      <c r="AK340"/>
      <c r="AL340"/>
      <c r="AM340"/>
    </row>
    <row r="341" spans="1:39" ht="12.75">
      <c r="A341" s="46">
        <v>339</v>
      </c>
      <c r="B341" s="43">
        <f>Equipes!AK113</f>
        <v>0</v>
      </c>
      <c r="C341" s="58">
        <f>Equipes!AL113</f>
        <v>0</v>
      </c>
      <c r="D341" s="54">
        <f>Equipes!AM113</f>
        <v>0</v>
      </c>
      <c r="E341" s="55">
        <f>Equipes!$AL$108</f>
        <v>0</v>
      </c>
      <c r="F341" s="146">
        <f>Equipes!$AL$109</f>
        <v>0</v>
      </c>
      <c r="G341" s="56">
        <f>Equipes!$AP$109</f>
        <v>0</v>
      </c>
      <c r="H341" s="44">
        <f>Equipes!AR113</f>
        <v>0</v>
      </c>
      <c r="I341" s="42" t="str">
        <f t="shared" si="29"/>
        <v>Blanc</v>
      </c>
      <c r="K341" s="372">
        <f t="shared" si="26"/>
        <v>338</v>
      </c>
      <c r="L341" s="57"/>
      <c r="M341" s="57"/>
      <c r="N341" s="124"/>
      <c r="O341" s="125"/>
      <c r="P341" s="151"/>
      <c r="Q341" s="145"/>
      <c r="R341" s="104"/>
      <c r="S341" s="144"/>
      <c r="T341" s="33" t="b">
        <f aca="true" t="shared" si="30" ref="T341:T367">IF(P341="EXCELLENCE",1,IF(P341="PROMO-EXCEL.",2,IF(P341="HONNEUR",3,IF(P341="DEPARTEMENTALE",4,IF(P341="DEBUTANTES",5)))))</f>
        <v>0</v>
      </c>
      <c r="AG341"/>
      <c r="AH341"/>
      <c r="AI341"/>
      <c r="AJ341"/>
      <c r="AK341"/>
      <c r="AL341"/>
      <c r="AM341"/>
    </row>
    <row r="342" spans="1:39" ht="12.75">
      <c r="A342" s="46">
        <v>340</v>
      </c>
      <c r="B342" s="43">
        <f>Equipes!AK114</f>
        <v>0</v>
      </c>
      <c r="C342" s="58">
        <f>Equipes!AL114</f>
        <v>0</v>
      </c>
      <c r="D342" s="54">
        <f>Equipes!AM114</f>
        <v>0</v>
      </c>
      <c r="E342" s="55">
        <f>Equipes!$AL$108</f>
        <v>0</v>
      </c>
      <c r="F342" s="146">
        <f>Equipes!$AL$109</f>
        <v>0</v>
      </c>
      <c r="G342" s="56">
        <f>Equipes!$AP$109</f>
        <v>0</v>
      </c>
      <c r="H342" s="44">
        <f>Equipes!AR114</f>
        <v>0</v>
      </c>
      <c r="I342" s="42" t="str">
        <f t="shared" si="29"/>
        <v>Blanc</v>
      </c>
      <c r="K342" s="46">
        <f t="shared" si="26"/>
        <v>339</v>
      </c>
      <c r="L342" s="58"/>
      <c r="M342" s="58"/>
      <c r="N342" s="59"/>
      <c r="O342" s="55"/>
      <c r="P342" s="150"/>
      <c r="Q342" s="62"/>
      <c r="R342" s="84"/>
      <c r="S342" s="45"/>
      <c r="T342" s="33" t="b">
        <f t="shared" si="30"/>
        <v>0</v>
      </c>
      <c r="AG342"/>
      <c r="AH342"/>
      <c r="AI342"/>
      <c r="AJ342"/>
      <c r="AK342"/>
      <c r="AL342"/>
      <c r="AM342"/>
    </row>
    <row r="343" spans="1:39" ht="12.75">
      <c r="A343" s="46">
        <v>341</v>
      </c>
      <c r="B343" s="43">
        <f>Equipes!AK115</f>
        <v>0</v>
      </c>
      <c r="C343" s="58">
        <f>Equipes!AL115</f>
        <v>0</v>
      </c>
      <c r="D343" s="54">
        <f>Equipes!AM115</f>
        <v>0</v>
      </c>
      <c r="E343" s="55">
        <f>Equipes!$AL$108</f>
        <v>0</v>
      </c>
      <c r="F343" s="146">
        <f>Equipes!$AL$109</f>
        <v>0</v>
      </c>
      <c r="G343" s="56">
        <f>Equipes!$AP$109</f>
        <v>0</v>
      </c>
      <c r="H343" s="44">
        <f>Equipes!AR115</f>
        <v>0</v>
      </c>
      <c r="I343" s="42" t="str">
        <f t="shared" si="29"/>
        <v>Blanc</v>
      </c>
      <c r="K343" s="46">
        <f t="shared" si="26"/>
        <v>340</v>
      </c>
      <c r="L343" s="58"/>
      <c r="M343" s="58"/>
      <c r="N343" s="59"/>
      <c r="O343" s="55"/>
      <c r="P343" s="150"/>
      <c r="Q343" s="62"/>
      <c r="R343" s="84"/>
      <c r="S343" s="48"/>
      <c r="T343" s="33" t="b">
        <f t="shared" si="30"/>
        <v>0</v>
      </c>
      <c r="AG343"/>
      <c r="AH343"/>
      <c r="AI343"/>
      <c r="AJ343"/>
      <c r="AK343"/>
      <c r="AL343"/>
      <c r="AM343"/>
    </row>
    <row r="344" spans="1:39" ht="12.75">
      <c r="A344" s="46">
        <v>342</v>
      </c>
      <c r="B344" s="43">
        <f>Equipes!AK116</f>
        <v>0</v>
      </c>
      <c r="C344" s="58">
        <f>Equipes!AL116</f>
        <v>0</v>
      </c>
      <c r="D344" s="54">
        <f>Equipes!AM116</f>
        <v>0</v>
      </c>
      <c r="E344" s="55">
        <f>Equipes!$AL$108</f>
        <v>0</v>
      </c>
      <c r="F344" s="146">
        <f>Equipes!$AL$109</f>
        <v>0</v>
      </c>
      <c r="G344" s="56">
        <f>Equipes!$AP$109</f>
        <v>0</v>
      </c>
      <c r="H344" s="44">
        <f>Equipes!AR116</f>
        <v>0</v>
      </c>
      <c r="I344" s="42" t="str">
        <f t="shared" si="29"/>
        <v>Blanc</v>
      </c>
      <c r="K344" s="46">
        <f t="shared" si="26"/>
        <v>341</v>
      </c>
      <c r="L344" s="58"/>
      <c r="M344" s="58"/>
      <c r="N344" s="59"/>
      <c r="O344" s="55"/>
      <c r="P344" s="150"/>
      <c r="Q344" s="62"/>
      <c r="R344" s="84"/>
      <c r="S344" s="48"/>
      <c r="T344" s="33" t="b">
        <f t="shared" si="30"/>
        <v>0</v>
      </c>
      <c r="AG344"/>
      <c r="AH344"/>
      <c r="AI344"/>
      <c r="AJ344"/>
      <c r="AK344"/>
      <c r="AL344"/>
      <c r="AM344"/>
    </row>
    <row r="345" spans="1:39" ht="12.75">
      <c r="A345" s="46">
        <v>343</v>
      </c>
      <c r="B345" s="43">
        <f>Equipes!AK124</f>
        <v>0</v>
      </c>
      <c r="C345" s="58">
        <f>Equipes!AL124</f>
        <v>0</v>
      </c>
      <c r="D345" s="54">
        <f>Equipes!AM124</f>
        <v>0</v>
      </c>
      <c r="E345" s="55">
        <f>Equipes!$AL$121</f>
        <v>0</v>
      </c>
      <c r="F345" s="146">
        <f>Equipes!$AL$122</f>
        <v>0</v>
      </c>
      <c r="G345" s="56">
        <f>Equipes!$AP$122</f>
        <v>0</v>
      </c>
      <c r="H345" s="44">
        <f>Equipes!AR124</f>
        <v>0</v>
      </c>
      <c r="I345" s="42" t="str">
        <f t="shared" si="29"/>
        <v>Blanc</v>
      </c>
      <c r="K345" s="46">
        <f t="shared" si="26"/>
        <v>342</v>
      </c>
      <c r="L345" s="58"/>
      <c r="M345" s="58"/>
      <c r="N345" s="59"/>
      <c r="O345" s="55"/>
      <c r="P345" s="150"/>
      <c r="Q345" s="62"/>
      <c r="R345" s="84"/>
      <c r="S345" s="45"/>
      <c r="T345" s="33" t="b">
        <f t="shared" si="30"/>
        <v>0</v>
      </c>
      <c r="AG345"/>
      <c r="AH345"/>
      <c r="AI345"/>
      <c r="AJ345"/>
      <c r="AK345"/>
      <c r="AL345"/>
      <c r="AM345"/>
    </row>
    <row r="346" spans="1:39" ht="12.75">
      <c r="A346" s="46">
        <v>344</v>
      </c>
      <c r="B346" s="43">
        <f>Equipes!AK125</f>
        <v>0</v>
      </c>
      <c r="C346" s="58">
        <f>Equipes!AL125</f>
        <v>0</v>
      </c>
      <c r="D346" s="54">
        <f>Equipes!AM125</f>
        <v>0</v>
      </c>
      <c r="E346" s="55">
        <f>Equipes!$AL$121</f>
        <v>0</v>
      </c>
      <c r="F346" s="146">
        <f>Equipes!$AL$122</f>
        <v>0</v>
      </c>
      <c r="G346" s="56">
        <f>Equipes!$AP$122</f>
        <v>0</v>
      </c>
      <c r="H346" s="44">
        <f>Equipes!AR125</f>
        <v>0</v>
      </c>
      <c r="I346" s="42" t="str">
        <f t="shared" si="29"/>
        <v>Blanc</v>
      </c>
      <c r="K346" s="46">
        <f t="shared" si="26"/>
        <v>343</v>
      </c>
      <c r="L346" s="139"/>
      <c r="M346" s="63"/>
      <c r="N346" s="145"/>
      <c r="O346" s="125"/>
      <c r="P346" s="151"/>
      <c r="Q346" s="145"/>
      <c r="R346" s="142"/>
      <c r="S346" s="144"/>
      <c r="T346" s="33" t="b">
        <f t="shared" si="30"/>
        <v>0</v>
      </c>
      <c r="AG346"/>
      <c r="AH346"/>
      <c r="AI346"/>
      <c r="AJ346"/>
      <c r="AK346"/>
      <c r="AL346"/>
      <c r="AM346"/>
    </row>
    <row r="347" spans="1:39" ht="12.75">
      <c r="A347" s="46">
        <v>345</v>
      </c>
      <c r="B347" s="43">
        <f>Equipes!AK126</f>
        <v>0</v>
      </c>
      <c r="C347" s="58">
        <f>Equipes!AL126</f>
        <v>0</v>
      </c>
      <c r="D347" s="54">
        <f>Equipes!AM126</f>
        <v>0</v>
      </c>
      <c r="E347" s="55">
        <f>Equipes!$AL$121</f>
        <v>0</v>
      </c>
      <c r="F347" s="146">
        <f>Equipes!$AL$122</f>
        <v>0</v>
      </c>
      <c r="G347" s="56">
        <f>Equipes!$AP$122</f>
        <v>0</v>
      </c>
      <c r="H347" s="44">
        <f>Equipes!AR126</f>
        <v>0</v>
      </c>
      <c r="I347" s="42" t="str">
        <f t="shared" si="29"/>
        <v>Blanc</v>
      </c>
      <c r="K347" s="46">
        <f t="shared" si="26"/>
        <v>344</v>
      </c>
      <c r="L347" s="139"/>
      <c r="M347" s="63"/>
      <c r="N347" s="145"/>
      <c r="O347" s="125"/>
      <c r="P347" s="151"/>
      <c r="Q347" s="145"/>
      <c r="R347" s="142"/>
      <c r="S347" s="144"/>
      <c r="T347" s="33" t="b">
        <f t="shared" si="30"/>
        <v>0</v>
      </c>
      <c r="AG347"/>
      <c r="AH347"/>
      <c r="AI347"/>
      <c r="AJ347"/>
      <c r="AK347"/>
      <c r="AL347"/>
      <c r="AM347"/>
    </row>
    <row r="348" spans="1:39" ht="12.75">
      <c r="A348" s="46">
        <v>346</v>
      </c>
      <c r="B348" s="43">
        <f>Equipes!AK127</f>
        <v>0</v>
      </c>
      <c r="C348" s="58">
        <f>Equipes!AL127</f>
        <v>0</v>
      </c>
      <c r="D348" s="54">
        <f>Equipes!AM127</f>
        <v>0</v>
      </c>
      <c r="E348" s="55">
        <f>Equipes!$AL$121</f>
        <v>0</v>
      </c>
      <c r="F348" s="146">
        <f>Equipes!$AL$122</f>
        <v>0</v>
      </c>
      <c r="G348" s="56">
        <f>Equipes!$AP$122</f>
        <v>0</v>
      </c>
      <c r="H348" s="44">
        <f>Equipes!AR127</f>
        <v>0</v>
      </c>
      <c r="I348" s="42" t="str">
        <f t="shared" si="29"/>
        <v>Blanc</v>
      </c>
      <c r="K348" s="46">
        <f t="shared" si="26"/>
        <v>345</v>
      </c>
      <c r="L348" s="139"/>
      <c r="M348" s="63"/>
      <c r="N348" s="145"/>
      <c r="O348" s="125"/>
      <c r="P348" s="151"/>
      <c r="Q348" s="145"/>
      <c r="R348" s="142"/>
      <c r="S348" s="144"/>
      <c r="T348" s="33" t="b">
        <f t="shared" si="30"/>
        <v>0</v>
      </c>
      <c r="AG348"/>
      <c r="AH348"/>
      <c r="AI348"/>
      <c r="AJ348"/>
      <c r="AK348"/>
      <c r="AL348"/>
      <c r="AM348"/>
    </row>
    <row r="349" spans="1:39" ht="12.75">
      <c r="A349" s="46">
        <v>347</v>
      </c>
      <c r="B349" s="43">
        <f>Equipes!AK128</f>
        <v>0</v>
      </c>
      <c r="C349" s="58">
        <f>Equipes!AL128</f>
        <v>0</v>
      </c>
      <c r="D349" s="54">
        <f>Equipes!AM128</f>
        <v>0</v>
      </c>
      <c r="E349" s="55">
        <f>Equipes!$AL$121</f>
        <v>0</v>
      </c>
      <c r="F349" s="146">
        <f>Equipes!$AL$122</f>
        <v>0</v>
      </c>
      <c r="G349" s="56">
        <f>Equipes!$AP$122</f>
        <v>0</v>
      </c>
      <c r="H349" s="44">
        <f>Equipes!AR128</f>
        <v>0</v>
      </c>
      <c r="I349" s="42" t="str">
        <f t="shared" si="29"/>
        <v>Blanc</v>
      </c>
      <c r="K349" s="46">
        <f aca="true" t="shared" si="31" ref="K349:K399">K348+1</f>
        <v>346</v>
      </c>
      <c r="L349" s="139"/>
      <c r="M349" s="63"/>
      <c r="N349" s="145"/>
      <c r="O349" s="125"/>
      <c r="P349" s="151"/>
      <c r="Q349" s="145"/>
      <c r="R349" s="142"/>
      <c r="S349" s="144"/>
      <c r="T349" s="33" t="b">
        <f t="shared" si="30"/>
        <v>0</v>
      </c>
      <c r="AG349"/>
      <c r="AH349"/>
      <c r="AI349"/>
      <c r="AJ349"/>
      <c r="AK349"/>
      <c r="AL349"/>
      <c r="AM349"/>
    </row>
    <row r="350" spans="1:39" ht="12.75">
      <c r="A350" s="46">
        <v>348</v>
      </c>
      <c r="B350" s="43">
        <f>Equipes!AK129</f>
        <v>0</v>
      </c>
      <c r="C350" s="58">
        <f>Equipes!AL129</f>
        <v>0</v>
      </c>
      <c r="D350" s="54">
        <f>Equipes!AM129</f>
        <v>0</v>
      </c>
      <c r="E350" s="55">
        <f>Equipes!$AL$121</f>
        <v>0</v>
      </c>
      <c r="F350" s="146">
        <f>Equipes!$AL$122</f>
        <v>0</v>
      </c>
      <c r="G350" s="56">
        <f>Equipes!$AP$122</f>
        <v>0</v>
      </c>
      <c r="H350" s="44">
        <f>Equipes!AR129</f>
        <v>0</v>
      </c>
      <c r="I350" s="42" t="str">
        <f t="shared" si="29"/>
        <v>Blanc</v>
      </c>
      <c r="K350" s="46">
        <f t="shared" si="31"/>
        <v>347</v>
      </c>
      <c r="L350" s="139"/>
      <c r="M350" s="63"/>
      <c r="N350" s="145"/>
      <c r="O350" s="125"/>
      <c r="P350" s="151"/>
      <c r="Q350" s="145"/>
      <c r="R350" s="142"/>
      <c r="S350" s="144"/>
      <c r="T350" s="33" t="b">
        <f t="shared" si="30"/>
        <v>0</v>
      </c>
      <c r="AG350"/>
      <c r="AH350"/>
      <c r="AI350"/>
      <c r="AJ350"/>
      <c r="AK350"/>
      <c r="AL350"/>
      <c r="AM350"/>
    </row>
    <row r="351" spans="1:39" ht="12.75">
      <c r="A351" s="46">
        <v>349</v>
      </c>
      <c r="B351" s="43">
        <f>Equipes!AK137</f>
        <v>0</v>
      </c>
      <c r="C351" s="58">
        <f>Equipes!AL137</f>
        <v>0</v>
      </c>
      <c r="D351" s="54">
        <f>Equipes!AM137</f>
        <v>0</v>
      </c>
      <c r="E351" s="55">
        <f>Equipes!$AL$134</f>
        <v>0</v>
      </c>
      <c r="F351" s="146">
        <f>Equipes!$AL$135</f>
        <v>0</v>
      </c>
      <c r="G351" s="56">
        <f>Equipes!$AP$135</f>
        <v>0</v>
      </c>
      <c r="H351" s="44">
        <f>Equipes!AR137</f>
        <v>0</v>
      </c>
      <c r="I351" s="42" t="str">
        <f t="shared" si="29"/>
        <v>Blanc</v>
      </c>
      <c r="K351" s="46">
        <f t="shared" si="31"/>
        <v>348</v>
      </c>
      <c r="L351" s="139"/>
      <c r="M351" s="63"/>
      <c r="N351" s="145"/>
      <c r="O351" s="125"/>
      <c r="P351" s="151"/>
      <c r="Q351" s="145"/>
      <c r="R351" s="142"/>
      <c r="S351" s="144"/>
      <c r="T351" s="33" t="b">
        <f t="shared" si="30"/>
        <v>0</v>
      </c>
      <c r="AG351"/>
      <c r="AH351"/>
      <c r="AI351"/>
      <c r="AJ351"/>
      <c r="AK351"/>
      <c r="AL351"/>
      <c r="AM351"/>
    </row>
    <row r="352" spans="1:20" ht="12.75">
      <c r="A352" s="46">
        <v>350</v>
      </c>
      <c r="B352" s="43">
        <f>Equipes!AK138</f>
        <v>0</v>
      </c>
      <c r="C352" s="58">
        <f>Equipes!AL138</f>
        <v>0</v>
      </c>
      <c r="D352" s="54">
        <f>Equipes!AM138</f>
        <v>0</v>
      </c>
      <c r="E352" s="55">
        <f>Equipes!$AL$134</f>
        <v>0</v>
      </c>
      <c r="F352" s="146">
        <f>Equipes!$AL$135</f>
        <v>0</v>
      </c>
      <c r="G352" s="56">
        <f>Equipes!$AP$135</f>
        <v>0</v>
      </c>
      <c r="H352" s="44">
        <f>Equipes!AR138</f>
        <v>0</v>
      </c>
      <c r="I352" s="42" t="str">
        <f t="shared" si="29"/>
        <v>Blanc</v>
      </c>
      <c r="K352" s="46">
        <f t="shared" si="31"/>
        <v>349</v>
      </c>
      <c r="L352" s="139"/>
      <c r="M352" s="63"/>
      <c r="N352" s="145"/>
      <c r="O352" s="125"/>
      <c r="P352" s="151"/>
      <c r="Q352" s="145"/>
      <c r="R352" s="142"/>
      <c r="S352" s="144"/>
      <c r="T352" s="33" t="b">
        <f t="shared" si="30"/>
        <v>0</v>
      </c>
    </row>
    <row r="353" spans="1:20" ht="12.75">
      <c r="A353" s="46">
        <v>351</v>
      </c>
      <c r="B353" s="43">
        <f>Equipes!AK139</f>
        <v>0</v>
      </c>
      <c r="C353" s="58">
        <f>Equipes!AL139</f>
        <v>0</v>
      </c>
      <c r="D353" s="54">
        <f>Equipes!AM139</f>
        <v>0</v>
      </c>
      <c r="E353" s="55">
        <f>Equipes!$AL$134</f>
        <v>0</v>
      </c>
      <c r="F353" s="146">
        <f>Equipes!$AL$135</f>
        <v>0</v>
      </c>
      <c r="G353" s="56">
        <f>Equipes!$AP$135</f>
        <v>0</v>
      </c>
      <c r="H353" s="44">
        <f>Equipes!AR139</f>
        <v>0</v>
      </c>
      <c r="I353" s="42" t="str">
        <f t="shared" si="29"/>
        <v>Blanc</v>
      </c>
      <c r="K353" s="46">
        <f t="shared" si="31"/>
        <v>350</v>
      </c>
      <c r="L353" s="139"/>
      <c r="M353" s="63"/>
      <c r="N353" s="145"/>
      <c r="O353" s="125"/>
      <c r="P353" s="151"/>
      <c r="Q353" s="145"/>
      <c r="R353" s="142"/>
      <c r="S353" s="144"/>
      <c r="T353" s="33" t="b">
        <f t="shared" si="30"/>
        <v>0</v>
      </c>
    </row>
    <row r="354" spans="1:20" ht="12.75">
      <c r="A354" s="46">
        <v>352</v>
      </c>
      <c r="B354" s="43">
        <f>Equipes!AK140</f>
        <v>0</v>
      </c>
      <c r="C354" s="58">
        <f>Equipes!AL140</f>
        <v>0</v>
      </c>
      <c r="D354" s="54">
        <f>Equipes!AM140</f>
        <v>0</v>
      </c>
      <c r="E354" s="55">
        <f>Equipes!$AL$134</f>
        <v>0</v>
      </c>
      <c r="F354" s="146">
        <f>Equipes!$AL$135</f>
        <v>0</v>
      </c>
      <c r="G354" s="56">
        <f>Equipes!$AP$135</f>
        <v>0</v>
      </c>
      <c r="H354" s="44">
        <f>Equipes!AR140</f>
        <v>0</v>
      </c>
      <c r="I354" s="42" t="str">
        <f t="shared" si="29"/>
        <v>Blanc</v>
      </c>
      <c r="K354" s="46">
        <f t="shared" si="31"/>
        <v>351</v>
      </c>
      <c r="L354" s="139"/>
      <c r="M354" s="63"/>
      <c r="N354" s="145"/>
      <c r="O354" s="125"/>
      <c r="P354" s="151"/>
      <c r="Q354" s="145"/>
      <c r="R354" s="142"/>
      <c r="S354" s="144"/>
      <c r="T354" s="33" t="b">
        <f t="shared" si="30"/>
        <v>0</v>
      </c>
    </row>
    <row r="355" spans="1:20" ht="12.75">
      <c r="A355" s="46">
        <v>353</v>
      </c>
      <c r="B355" s="43">
        <f>Equipes!AK141</f>
        <v>0</v>
      </c>
      <c r="C355" s="58">
        <f>Equipes!AL141</f>
        <v>0</v>
      </c>
      <c r="D355" s="54">
        <f>Equipes!AM141</f>
        <v>0</v>
      </c>
      <c r="E355" s="55">
        <f>Equipes!$AL$134</f>
        <v>0</v>
      </c>
      <c r="F355" s="146">
        <f>Equipes!$AL$135</f>
        <v>0</v>
      </c>
      <c r="G355" s="56">
        <f>Equipes!$AP$135</f>
        <v>0</v>
      </c>
      <c r="H355" s="44">
        <f>Equipes!AR141</f>
        <v>0</v>
      </c>
      <c r="I355" s="42" t="str">
        <f t="shared" si="29"/>
        <v>Blanc</v>
      </c>
      <c r="K355" s="46">
        <f t="shared" si="31"/>
        <v>352</v>
      </c>
      <c r="L355" s="139"/>
      <c r="M355" s="63"/>
      <c r="N355" s="145"/>
      <c r="O355" s="125"/>
      <c r="P355" s="151"/>
      <c r="Q355" s="145"/>
      <c r="R355" s="142"/>
      <c r="S355" s="144"/>
      <c r="T355" s="33" t="b">
        <f t="shared" si="30"/>
        <v>0</v>
      </c>
    </row>
    <row r="356" spans="1:20" ht="12.75">
      <c r="A356" s="46">
        <v>354</v>
      </c>
      <c r="B356" s="43">
        <f>Equipes!AK142</f>
        <v>0</v>
      </c>
      <c r="C356" s="58">
        <f>Equipes!AL142</f>
        <v>0</v>
      </c>
      <c r="D356" s="54">
        <f>Equipes!AM142</f>
        <v>0</v>
      </c>
      <c r="E356" s="55">
        <f>Equipes!$AL$134</f>
        <v>0</v>
      </c>
      <c r="F356" s="146">
        <f>Equipes!$AL$135</f>
        <v>0</v>
      </c>
      <c r="G356" s="56">
        <f>Equipes!$AP$135</f>
        <v>0</v>
      </c>
      <c r="H356" s="44">
        <f>Equipes!AR142</f>
        <v>0</v>
      </c>
      <c r="I356" s="42" t="str">
        <f t="shared" si="29"/>
        <v>Blanc</v>
      </c>
      <c r="K356" s="46">
        <f t="shared" si="31"/>
        <v>353</v>
      </c>
      <c r="L356" s="139"/>
      <c r="M356" s="63"/>
      <c r="N356" s="145"/>
      <c r="O356" s="125"/>
      <c r="P356" s="151"/>
      <c r="Q356" s="145"/>
      <c r="R356" s="142"/>
      <c r="S356" s="144"/>
      <c r="T356" s="33" t="b">
        <f t="shared" si="30"/>
        <v>0</v>
      </c>
    </row>
    <row r="357" spans="1:20" ht="12.75">
      <c r="A357" s="46">
        <v>355</v>
      </c>
      <c r="B357" s="43">
        <f>Equipes!AK150</f>
        <v>0</v>
      </c>
      <c r="C357" s="58">
        <f>Equipes!AL150</f>
        <v>0</v>
      </c>
      <c r="D357" s="54">
        <f>Equipes!AM150</f>
        <v>0</v>
      </c>
      <c r="E357" s="55">
        <f>Equipes!$AL$147</f>
        <v>0</v>
      </c>
      <c r="F357" s="146">
        <f>Equipes!$AL$148</f>
        <v>0</v>
      </c>
      <c r="G357" s="56">
        <f>Equipes!$AP$148</f>
        <v>0</v>
      </c>
      <c r="H357" s="44">
        <f>Equipes!AR150</f>
        <v>0</v>
      </c>
      <c r="I357" s="42" t="str">
        <f t="shared" si="29"/>
        <v>Blanc</v>
      </c>
      <c r="K357" s="46">
        <f t="shared" si="31"/>
        <v>354</v>
      </c>
      <c r="L357" s="139"/>
      <c r="M357" s="63"/>
      <c r="N357" s="145"/>
      <c r="O357" s="125"/>
      <c r="P357" s="151"/>
      <c r="Q357" s="145"/>
      <c r="R357" s="142"/>
      <c r="S357" s="144"/>
      <c r="T357" s="33" t="b">
        <f t="shared" si="30"/>
        <v>0</v>
      </c>
    </row>
    <row r="358" spans="1:20" ht="12.75">
      <c r="A358" s="46">
        <v>356</v>
      </c>
      <c r="B358" s="43">
        <f>Equipes!AK151</f>
        <v>0</v>
      </c>
      <c r="C358" s="58">
        <f>Equipes!AL151</f>
        <v>0</v>
      </c>
      <c r="D358" s="54">
        <f>Equipes!AM151</f>
        <v>0</v>
      </c>
      <c r="E358" s="55">
        <f>Equipes!$AL$147</f>
        <v>0</v>
      </c>
      <c r="F358" s="146">
        <f>Equipes!$AL$148</f>
        <v>0</v>
      </c>
      <c r="G358" s="56">
        <f>Equipes!$AP$148</f>
        <v>0</v>
      </c>
      <c r="H358" s="44">
        <f>Equipes!AR151</f>
        <v>0</v>
      </c>
      <c r="I358" s="42" t="str">
        <f t="shared" si="29"/>
        <v>Blanc</v>
      </c>
      <c r="K358" s="46">
        <f t="shared" si="31"/>
        <v>355</v>
      </c>
      <c r="L358" s="139"/>
      <c r="M358" s="63"/>
      <c r="N358" s="145"/>
      <c r="O358" s="125"/>
      <c r="P358" s="151"/>
      <c r="Q358" s="145"/>
      <c r="R358" s="142"/>
      <c r="S358" s="144"/>
      <c r="T358" s="33" t="b">
        <f t="shared" si="30"/>
        <v>0</v>
      </c>
    </row>
    <row r="359" spans="1:20" ht="12.75">
      <c r="A359" s="46">
        <v>357</v>
      </c>
      <c r="B359" s="43">
        <f>Equipes!AK152</f>
        <v>0</v>
      </c>
      <c r="C359" s="58">
        <f>Equipes!AL152</f>
        <v>0</v>
      </c>
      <c r="D359" s="54">
        <f>Equipes!AM152</f>
        <v>0</v>
      </c>
      <c r="E359" s="55">
        <f>Equipes!$AL$147</f>
        <v>0</v>
      </c>
      <c r="F359" s="146">
        <f>Equipes!$AL$148</f>
        <v>0</v>
      </c>
      <c r="G359" s="56">
        <f>Equipes!$AP$148</f>
        <v>0</v>
      </c>
      <c r="H359" s="44">
        <f>Equipes!AR152</f>
        <v>0</v>
      </c>
      <c r="I359" s="42" t="str">
        <f t="shared" si="29"/>
        <v>Blanc</v>
      </c>
      <c r="K359" s="46">
        <f t="shared" si="31"/>
        <v>356</v>
      </c>
      <c r="L359" s="139"/>
      <c r="M359" s="63"/>
      <c r="N359" s="145"/>
      <c r="O359" s="125"/>
      <c r="P359" s="151"/>
      <c r="Q359" s="145"/>
      <c r="R359" s="142"/>
      <c r="S359" s="144"/>
      <c r="T359" s="33" t="b">
        <f t="shared" si="30"/>
        <v>0</v>
      </c>
    </row>
    <row r="360" spans="1:20" ht="12.75">
      <c r="A360" s="46">
        <v>358</v>
      </c>
      <c r="B360" s="43">
        <f>Equipes!AK153</f>
        <v>0</v>
      </c>
      <c r="C360" s="58">
        <f>Equipes!AL153</f>
        <v>0</v>
      </c>
      <c r="D360" s="54">
        <f>Equipes!AM153</f>
        <v>0</v>
      </c>
      <c r="E360" s="55">
        <f>Equipes!$AL$147</f>
        <v>0</v>
      </c>
      <c r="F360" s="146">
        <f>Equipes!$AL$148</f>
        <v>0</v>
      </c>
      <c r="G360" s="56">
        <f>Equipes!$AP$148</f>
        <v>0</v>
      </c>
      <c r="H360" s="44">
        <f>Equipes!AR153</f>
        <v>0</v>
      </c>
      <c r="I360" s="42" t="str">
        <f t="shared" si="29"/>
        <v>Blanc</v>
      </c>
      <c r="K360" s="46">
        <f t="shared" si="31"/>
        <v>357</v>
      </c>
      <c r="L360" s="139"/>
      <c r="M360" s="63"/>
      <c r="N360" s="145"/>
      <c r="O360" s="125"/>
      <c r="P360" s="151"/>
      <c r="Q360" s="145"/>
      <c r="R360" s="142"/>
      <c r="S360" s="144"/>
      <c r="T360" s="33" t="b">
        <f t="shared" si="30"/>
        <v>0</v>
      </c>
    </row>
    <row r="361" spans="1:20" ht="12.75">
      <c r="A361" s="46">
        <v>359</v>
      </c>
      <c r="B361" s="43">
        <f>Equipes!AK154</f>
        <v>0</v>
      </c>
      <c r="C361" s="58">
        <f>Equipes!AL154</f>
        <v>0</v>
      </c>
      <c r="D361" s="54">
        <f>Equipes!AM154</f>
        <v>0</v>
      </c>
      <c r="E361" s="55">
        <f>Equipes!$AL$147</f>
        <v>0</v>
      </c>
      <c r="F361" s="146">
        <f>Equipes!$AL$148</f>
        <v>0</v>
      </c>
      <c r="G361" s="56">
        <f>Equipes!$AP$148</f>
        <v>0</v>
      </c>
      <c r="H361" s="44">
        <f>Equipes!AR154</f>
        <v>0</v>
      </c>
      <c r="I361" s="42" t="str">
        <f t="shared" si="29"/>
        <v>Blanc</v>
      </c>
      <c r="K361" s="46">
        <f t="shared" si="31"/>
        <v>358</v>
      </c>
      <c r="L361" s="139"/>
      <c r="M361" s="63"/>
      <c r="N361" s="145"/>
      <c r="O361" s="125"/>
      <c r="P361" s="151"/>
      <c r="Q361" s="145"/>
      <c r="R361" s="142"/>
      <c r="S361" s="144"/>
      <c r="T361" s="33" t="b">
        <f t="shared" si="30"/>
        <v>0</v>
      </c>
    </row>
    <row r="362" spans="1:20" ht="12.75">
      <c r="A362" s="46">
        <v>360</v>
      </c>
      <c r="B362" s="43">
        <f>Equipes!AK155</f>
        <v>0</v>
      </c>
      <c r="C362" s="58">
        <f>Equipes!AL155</f>
        <v>0</v>
      </c>
      <c r="D362" s="54">
        <f>Equipes!AM155</f>
        <v>0</v>
      </c>
      <c r="E362" s="55">
        <f>Equipes!$AL$147</f>
        <v>0</v>
      </c>
      <c r="F362" s="146">
        <f>Equipes!$AL$148</f>
        <v>0</v>
      </c>
      <c r="G362" s="56">
        <f>Equipes!$AP$148</f>
        <v>0</v>
      </c>
      <c r="H362" s="44">
        <f>Equipes!AR155</f>
        <v>0</v>
      </c>
      <c r="I362" s="42" t="str">
        <f t="shared" si="29"/>
        <v>Blanc</v>
      </c>
      <c r="K362" s="46">
        <f t="shared" si="31"/>
        <v>359</v>
      </c>
      <c r="L362" s="139"/>
      <c r="M362" s="63"/>
      <c r="N362" s="145"/>
      <c r="O362" s="125"/>
      <c r="P362" s="151"/>
      <c r="Q362" s="145"/>
      <c r="R362" s="142"/>
      <c r="S362" s="144"/>
      <c r="T362" s="33" t="b">
        <f t="shared" si="30"/>
        <v>0</v>
      </c>
    </row>
    <row r="363" spans="1:20" ht="12.75">
      <c r="A363" s="46">
        <v>361</v>
      </c>
      <c r="B363" s="103">
        <f>Equipes!AT5</f>
        <v>0</v>
      </c>
      <c r="C363" s="57">
        <f>Equipes!AU5</f>
        <v>0</v>
      </c>
      <c r="D363" s="105">
        <f>Equipes!AV5</f>
        <v>0</v>
      </c>
      <c r="E363" s="55">
        <f>Equipes!$AU$2</f>
        <v>0</v>
      </c>
      <c r="F363" s="146">
        <f>Equipes!$AU$3</f>
        <v>0</v>
      </c>
      <c r="G363" s="56">
        <f>Equipes!$AY$3</f>
        <v>0</v>
      </c>
      <c r="H363" s="44">
        <f>Equipes!BA5</f>
        <v>0</v>
      </c>
      <c r="I363" s="42" t="str">
        <f t="shared" si="29"/>
        <v>Blanc</v>
      </c>
      <c r="J363" s="126"/>
      <c r="K363" s="46">
        <f t="shared" si="31"/>
        <v>360</v>
      </c>
      <c r="L363" s="139"/>
      <c r="M363" s="63"/>
      <c r="N363" s="145"/>
      <c r="O363" s="125"/>
      <c r="P363" s="151"/>
      <c r="Q363" s="145"/>
      <c r="R363" s="142"/>
      <c r="S363" s="144"/>
      <c r="T363" s="33" t="b">
        <f t="shared" si="30"/>
        <v>0</v>
      </c>
    </row>
    <row r="364" spans="1:20" ht="12.75">
      <c r="A364" s="46">
        <v>362</v>
      </c>
      <c r="B364" s="103">
        <f>Equipes!AT6</f>
        <v>0</v>
      </c>
      <c r="C364" s="57">
        <f>Equipes!AU6</f>
        <v>0</v>
      </c>
      <c r="D364" s="105">
        <f>Equipes!AV6</f>
        <v>0</v>
      </c>
      <c r="E364" s="55">
        <f>Equipes!$AU$2</f>
        <v>0</v>
      </c>
      <c r="F364" s="146">
        <f>Equipes!$AU$3</f>
        <v>0</v>
      </c>
      <c r="G364" s="56">
        <f>Equipes!$AY$3</f>
        <v>0</v>
      </c>
      <c r="H364" s="44">
        <f>Equipes!BA6</f>
        <v>0</v>
      </c>
      <c r="I364" s="42" t="str">
        <f t="shared" si="29"/>
        <v>Blanc</v>
      </c>
      <c r="K364" s="46">
        <f t="shared" si="31"/>
        <v>361</v>
      </c>
      <c r="L364" s="139"/>
      <c r="M364" s="63"/>
      <c r="N364" s="145"/>
      <c r="O364" s="125"/>
      <c r="P364" s="151"/>
      <c r="Q364" s="145"/>
      <c r="R364" s="142"/>
      <c r="S364" s="144"/>
      <c r="T364" s="33" t="b">
        <f t="shared" si="30"/>
        <v>0</v>
      </c>
    </row>
    <row r="365" spans="1:20" ht="12.75">
      <c r="A365" s="46">
        <v>363</v>
      </c>
      <c r="B365" s="103">
        <f>Equipes!AT7</f>
        <v>0</v>
      </c>
      <c r="C365" s="57">
        <f>Equipes!AU7</f>
        <v>0</v>
      </c>
      <c r="D365" s="105">
        <f>Equipes!AV7</f>
        <v>0</v>
      </c>
      <c r="E365" s="55">
        <f>Equipes!$AU$2</f>
        <v>0</v>
      </c>
      <c r="F365" s="146">
        <f>Equipes!$AU$3</f>
        <v>0</v>
      </c>
      <c r="G365" s="56">
        <f>Equipes!$AY$3</f>
        <v>0</v>
      </c>
      <c r="H365" s="44">
        <f>Equipes!BA7</f>
        <v>0</v>
      </c>
      <c r="I365" s="42" t="str">
        <f t="shared" si="29"/>
        <v>Blanc</v>
      </c>
      <c r="K365" s="46">
        <f t="shared" si="31"/>
        <v>362</v>
      </c>
      <c r="L365" s="139"/>
      <c r="M365" s="63"/>
      <c r="N365" s="145"/>
      <c r="O365" s="125"/>
      <c r="P365" s="151"/>
      <c r="Q365" s="145"/>
      <c r="R365" s="142"/>
      <c r="S365" s="144"/>
      <c r="T365" s="33" t="b">
        <f t="shared" si="30"/>
        <v>0</v>
      </c>
    </row>
    <row r="366" spans="1:20" ht="12.75">
      <c r="A366" s="46">
        <v>364</v>
      </c>
      <c r="B366" s="103">
        <f>Equipes!AT8</f>
        <v>0</v>
      </c>
      <c r="C366" s="57">
        <f>Equipes!AU8</f>
        <v>0</v>
      </c>
      <c r="D366" s="105">
        <f>Equipes!AV8</f>
        <v>0</v>
      </c>
      <c r="E366" s="55">
        <f>Equipes!$AU$2</f>
        <v>0</v>
      </c>
      <c r="F366" s="146">
        <f>Equipes!$AU$3</f>
        <v>0</v>
      </c>
      <c r="G366" s="56">
        <f>Equipes!$AY$3</f>
        <v>0</v>
      </c>
      <c r="H366" s="44">
        <f>Equipes!BA8</f>
        <v>0</v>
      </c>
      <c r="I366" s="42" t="str">
        <f t="shared" si="29"/>
        <v>Blanc</v>
      </c>
      <c r="K366" s="46">
        <f t="shared" si="31"/>
        <v>363</v>
      </c>
      <c r="L366" s="139"/>
      <c r="M366" s="63"/>
      <c r="N366" s="145"/>
      <c r="O366" s="125"/>
      <c r="P366" s="151"/>
      <c r="Q366" s="145"/>
      <c r="R366" s="142"/>
      <c r="S366" s="144"/>
      <c r="T366" s="33" t="b">
        <f t="shared" si="30"/>
        <v>0</v>
      </c>
    </row>
    <row r="367" spans="1:20" ht="12.75">
      <c r="A367" s="46">
        <v>365</v>
      </c>
      <c r="B367" s="103">
        <f>Equipes!AT9</f>
        <v>0</v>
      </c>
      <c r="C367" s="57">
        <f>Equipes!AU9</f>
        <v>0</v>
      </c>
      <c r="D367" s="105">
        <f>Equipes!AV9</f>
        <v>0</v>
      </c>
      <c r="E367" s="55">
        <f>Equipes!$AU$2</f>
        <v>0</v>
      </c>
      <c r="F367" s="146">
        <f>Equipes!$AU$3</f>
        <v>0</v>
      </c>
      <c r="G367" s="56">
        <f>Equipes!$AY$3</f>
        <v>0</v>
      </c>
      <c r="H367" s="44">
        <f>Equipes!BA9</f>
        <v>0</v>
      </c>
      <c r="I367" s="42" t="str">
        <f t="shared" si="29"/>
        <v>Blanc</v>
      </c>
      <c r="K367" s="46">
        <f t="shared" si="31"/>
        <v>364</v>
      </c>
      <c r="L367" s="139"/>
      <c r="M367" s="63"/>
      <c r="N367" s="145"/>
      <c r="O367" s="125"/>
      <c r="P367" s="151"/>
      <c r="Q367" s="145"/>
      <c r="R367" s="142"/>
      <c r="S367" s="144"/>
      <c r="T367" s="33" t="b">
        <f t="shared" si="30"/>
        <v>0</v>
      </c>
    </row>
    <row r="368" spans="1:20" ht="12.75">
      <c r="A368" s="46">
        <v>366</v>
      </c>
      <c r="B368" s="103">
        <f>Equipes!AT10</f>
        <v>0</v>
      </c>
      <c r="C368" s="57">
        <f>Equipes!AU10</f>
        <v>0</v>
      </c>
      <c r="D368" s="105">
        <f>Equipes!AV10</f>
        <v>0</v>
      </c>
      <c r="E368" s="55">
        <f>Equipes!$AU$2</f>
        <v>0</v>
      </c>
      <c r="F368" s="146">
        <f>Equipes!$AU$3</f>
        <v>0</v>
      </c>
      <c r="G368" s="56">
        <f>Equipes!$AY$3</f>
        <v>0</v>
      </c>
      <c r="H368" s="44">
        <f>Equipes!BA10</f>
        <v>0</v>
      </c>
      <c r="I368" s="42" t="str">
        <f t="shared" si="29"/>
        <v>Blanc</v>
      </c>
      <c r="K368" s="46">
        <f t="shared" si="31"/>
        <v>365</v>
      </c>
      <c r="L368" s="139"/>
      <c r="M368" s="63"/>
      <c r="N368" s="145"/>
      <c r="O368" s="125"/>
      <c r="P368" s="151"/>
      <c r="Q368" s="145"/>
      <c r="R368" s="142"/>
      <c r="S368" s="144"/>
      <c r="T368" s="33" t="b">
        <f aca="true" t="shared" si="32" ref="T368:T400">IF(P368="EXCELLENCE",1,IF(P368="PROMO-EXCEL.",2,IF(P368="HONNEUR",3,IF(P368="DEPARTEMENTALE",4,IF(P368="DEBUTANTES",5)))))</f>
        <v>0</v>
      </c>
    </row>
    <row r="369" spans="1:20" ht="12.75">
      <c r="A369" s="46">
        <v>367</v>
      </c>
      <c r="B369" s="103">
        <f>Equipes!AT18</f>
        <v>0</v>
      </c>
      <c r="C369" s="57">
        <f>Equipes!AU18</f>
        <v>0</v>
      </c>
      <c r="D369" s="105">
        <f>Equipes!AV18</f>
        <v>0</v>
      </c>
      <c r="E369" s="55">
        <f>Equipes!$AU$15</f>
        <v>0</v>
      </c>
      <c r="F369" s="146">
        <f>Equipes!$AU$16</f>
        <v>0</v>
      </c>
      <c r="G369" s="56">
        <f>Equipes!$AY$16</f>
        <v>0</v>
      </c>
      <c r="H369" s="44">
        <f>Equipes!BA18</f>
        <v>0</v>
      </c>
      <c r="I369" s="42" t="str">
        <f t="shared" si="29"/>
        <v>Blanc</v>
      </c>
      <c r="K369" s="46">
        <f t="shared" si="31"/>
        <v>366</v>
      </c>
      <c r="L369" s="139"/>
      <c r="M369" s="63"/>
      <c r="N369" s="145"/>
      <c r="O369" s="125"/>
      <c r="P369" s="151"/>
      <c r="Q369" s="145"/>
      <c r="R369" s="142"/>
      <c r="S369" s="144"/>
      <c r="T369" s="33" t="b">
        <f t="shared" si="32"/>
        <v>0</v>
      </c>
    </row>
    <row r="370" spans="1:20" ht="12.75">
      <c r="A370" s="46">
        <v>368</v>
      </c>
      <c r="B370" s="103">
        <f>Equipes!AT19</f>
        <v>0</v>
      </c>
      <c r="C370" s="57">
        <f>Equipes!AU19</f>
        <v>0</v>
      </c>
      <c r="D370" s="105">
        <f>Equipes!AV19</f>
        <v>0</v>
      </c>
      <c r="E370" s="55">
        <f>Equipes!$AU$15</f>
        <v>0</v>
      </c>
      <c r="F370" s="146">
        <f>Equipes!$AU$16</f>
        <v>0</v>
      </c>
      <c r="G370" s="56">
        <f>Equipes!$AY$16</f>
        <v>0</v>
      </c>
      <c r="H370" s="44">
        <f>Equipes!BA19</f>
        <v>0</v>
      </c>
      <c r="I370" s="42" t="str">
        <f t="shared" si="29"/>
        <v>Blanc</v>
      </c>
      <c r="K370" s="46">
        <f t="shared" si="31"/>
        <v>367</v>
      </c>
      <c r="L370" s="139"/>
      <c r="M370" s="63"/>
      <c r="N370" s="145"/>
      <c r="O370" s="125"/>
      <c r="P370" s="151"/>
      <c r="Q370" s="145"/>
      <c r="R370" s="142"/>
      <c r="S370" s="144"/>
      <c r="T370" s="33" t="b">
        <f t="shared" si="32"/>
        <v>0</v>
      </c>
    </row>
    <row r="371" spans="1:20" ht="12.75">
      <c r="A371" s="46">
        <v>369</v>
      </c>
      <c r="B371" s="103">
        <f>Equipes!AT20</f>
        <v>0</v>
      </c>
      <c r="C371" s="57">
        <f>Equipes!AU20</f>
        <v>0</v>
      </c>
      <c r="D371" s="105">
        <f>Equipes!AV20</f>
        <v>0</v>
      </c>
      <c r="E371" s="55">
        <f>Equipes!$AU$15</f>
        <v>0</v>
      </c>
      <c r="F371" s="146">
        <f>Equipes!$AU$16</f>
        <v>0</v>
      </c>
      <c r="G371" s="56">
        <f>Equipes!$AY$16</f>
        <v>0</v>
      </c>
      <c r="H371" s="44">
        <f>Equipes!BA20</f>
        <v>0</v>
      </c>
      <c r="I371" s="42" t="str">
        <f t="shared" si="29"/>
        <v>Blanc</v>
      </c>
      <c r="K371" s="46">
        <f t="shared" si="31"/>
        <v>368</v>
      </c>
      <c r="L371" s="139"/>
      <c r="M371" s="63"/>
      <c r="N371" s="145"/>
      <c r="O371" s="125"/>
      <c r="P371" s="151"/>
      <c r="Q371" s="145"/>
      <c r="R371" s="142"/>
      <c r="S371" s="144"/>
      <c r="T371" s="33" t="b">
        <f t="shared" si="32"/>
        <v>0</v>
      </c>
    </row>
    <row r="372" spans="1:20" ht="12.75">
      <c r="A372" s="46">
        <v>370</v>
      </c>
      <c r="B372" s="103">
        <f>Equipes!AT21</f>
        <v>0</v>
      </c>
      <c r="C372" s="57">
        <f>Equipes!AU21</f>
        <v>0</v>
      </c>
      <c r="D372" s="105">
        <f>Equipes!AV21</f>
        <v>0</v>
      </c>
      <c r="E372" s="55">
        <f>Equipes!$AU$15</f>
        <v>0</v>
      </c>
      <c r="F372" s="146">
        <f>Equipes!$AU$16</f>
        <v>0</v>
      </c>
      <c r="G372" s="56">
        <f>Equipes!$AY$16</f>
        <v>0</v>
      </c>
      <c r="H372" s="44">
        <f>Equipes!BA21</f>
        <v>0</v>
      </c>
      <c r="I372" s="42" t="str">
        <f t="shared" si="29"/>
        <v>Blanc</v>
      </c>
      <c r="K372" s="46">
        <f t="shared" si="31"/>
        <v>369</v>
      </c>
      <c r="L372" s="139"/>
      <c r="M372" s="63"/>
      <c r="N372" s="145"/>
      <c r="O372" s="125"/>
      <c r="P372" s="151"/>
      <c r="Q372" s="145"/>
      <c r="R372" s="142"/>
      <c r="S372" s="144"/>
      <c r="T372" s="33" t="b">
        <f t="shared" si="32"/>
        <v>0</v>
      </c>
    </row>
    <row r="373" spans="1:20" ht="12.75">
      <c r="A373" s="46">
        <v>371</v>
      </c>
      <c r="B373" s="103">
        <f>Equipes!AT22</f>
        <v>0</v>
      </c>
      <c r="C373" s="57">
        <f>Equipes!AU22</f>
        <v>0</v>
      </c>
      <c r="D373" s="105">
        <f>Equipes!AV22</f>
        <v>0</v>
      </c>
      <c r="E373" s="55">
        <f>Equipes!$AU$15</f>
        <v>0</v>
      </c>
      <c r="F373" s="146">
        <f>Equipes!$AU$16</f>
        <v>0</v>
      </c>
      <c r="G373" s="56">
        <f>Equipes!$AY$16</f>
        <v>0</v>
      </c>
      <c r="H373" s="44">
        <f>Equipes!BA22</f>
        <v>0</v>
      </c>
      <c r="I373" s="42" t="str">
        <f t="shared" si="29"/>
        <v>Blanc</v>
      </c>
      <c r="K373" s="46">
        <f t="shared" si="31"/>
        <v>370</v>
      </c>
      <c r="L373" s="139"/>
      <c r="M373" s="63"/>
      <c r="N373" s="145"/>
      <c r="O373" s="125"/>
      <c r="P373" s="151"/>
      <c r="Q373" s="145"/>
      <c r="R373" s="142"/>
      <c r="S373" s="144"/>
      <c r="T373" s="33" t="b">
        <f t="shared" si="32"/>
        <v>0</v>
      </c>
    </row>
    <row r="374" spans="1:20" ht="12.75">
      <c r="A374" s="46">
        <v>372</v>
      </c>
      <c r="B374" s="103">
        <f>Equipes!AT23</f>
        <v>0</v>
      </c>
      <c r="C374" s="57">
        <f>Equipes!AU23</f>
        <v>0</v>
      </c>
      <c r="D374" s="105">
        <f>Equipes!AV23</f>
        <v>0</v>
      </c>
      <c r="E374" s="55">
        <f>Equipes!$AU$15</f>
        <v>0</v>
      </c>
      <c r="F374" s="146">
        <f>Equipes!$AU$16</f>
        <v>0</v>
      </c>
      <c r="G374" s="56">
        <f>Equipes!$AY$16</f>
        <v>0</v>
      </c>
      <c r="H374" s="44">
        <f>Equipes!BA23</f>
        <v>0</v>
      </c>
      <c r="I374" s="42" t="str">
        <f t="shared" si="29"/>
        <v>Blanc</v>
      </c>
      <c r="K374" s="46">
        <f t="shared" si="31"/>
        <v>371</v>
      </c>
      <c r="L374" s="139"/>
      <c r="M374" s="63"/>
      <c r="N374" s="145"/>
      <c r="O374" s="125"/>
      <c r="P374" s="151"/>
      <c r="Q374" s="145"/>
      <c r="R374" s="142"/>
      <c r="S374" s="144"/>
      <c r="T374" s="33" t="b">
        <f t="shared" si="32"/>
        <v>0</v>
      </c>
    </row>
    <row r="375" spans="1:20" ht="12.75">
      <c r="A375" s="46">
        <v>373</v>
      </c>
      <c r="B375" s="103">
        <f>Equipes!AT31</f>
        <v>0</v>
      </c>
      <c r="C375" s="57">
        <f>Equipes!AU31</f>
        <v>0</v>
      </c>
      <c r="D375" s="105">
        <f>Equipes!AV31</f>
        <v>0</v>
      </c>
      <c r="E375" s="55">
        <f>Equipes!$AU$28</f>
        <v>0</v>
      </c>
      <c r="F375" s="146">
        <f>Equipes!$AU$29</f>
        <v>0</v>
      </c>
      <c r="G375" s="56">
        <f>Equipes!$AY$29</f>
        <v>0</v>
      </c>
      <c r="H375" s="44">
        <f>Equipes!BA31</f>
        <v>0</v>
      </c>
      <c r="I375" s="42" t="str">
        <f t="shared" si="29"/>
        <v>Blanc</v>
      </c>
      <c r="K375" s="46">
        <f t="shared" si="31"/>
        <v>372</v>
      </c>
      <c r="L375" s="139"/>
      <c r="M375" s="63"/>
      <c r="N375" s="145"/>
      <c r="O375" s="125"/>
      <c r="P375" s="151"/>
      <c r="Q375" s="145"/>
      <c r="R375" s="142"/>
      <c r="S375" s="144"/>
      <c r="T375" s="33" t="b">
        <f t="shared" si="32"/>
        <v>0</v>
      </c>
    </row>
    <row r="376" spans="1:20" ht="12.75">
      <c r="A376" s="46">
        <v>374</v>
      </c>
      <c r="B376" s="103">
        <f>Equipes!AT32</f>
        <v>0</v>
      </c>
      <c r="C376" s="57">
        <f>Equipes!AU32</f>
        <v>0</v>
      </c>
      <c r="D376" s="105">
        <f>Equipes!AV32</f>
        <v>0</v>
      </c>
      <c r="E376" s="55">
        <f>Equipes!$AU$28</f>
        <v>0</v>
      </c>
      <c r="F376" s="146">
        <f>Equipes!$AU$29</f>
        <v>0</v>
      </c>
      <c r="G376" s="56">
        <f>Equipes!$AY$29</f>
        <v>0</v>
      </c>
      <c r="H376" s="44">
        <f>Equipes!BA32</f>
        <v>0</v>
      </c>
      <c r="I376" s="42" t="str">
        <f t="shared" si="29"/>
        <v>Blanc</v>
      </c>
      <c r="K376" s="46">
        <f t="shared" si="31"/>
        <v>373</v>
      </c>
      <c r="L376" s="139"/>
      <c r="M376" s="63"/>
      <c r="N376" s="145"/>
      <c r="O376" s="125"/>
      <c r="P376" s="151"/>
      <c r="Q376" s="145"/>
      <c r="R376" s="142"/>
      <c r="S376" s="144"/>
      <c r="T376" s="33" t="b">
        <f t="shared" si="32"/>
        <v>0</v>
      </c>
    </row>
    <row r="377" spans="1:20" ht="12.75">
      <c r="A377" s="46">
        <v>375</v>
      </c>
      <c r="B377" s="103">
        <f>Equipes!AT33</f>
        <v>0</v>
      </c>
      <c r="C377" s="57">
        <f>Equipes!AU33</f>
        <v>0</v>
      </c>
      <c r="D377" s="105">
        <f>Equipes!AV33</f>
        <v>0</v>
      </c>
      <c r="E377" s="55">
        <f>Equipes!$AU$28</f>
        <v>0</v>
      </c>
      <c r="F377" s="146">
        <f>Equipes!$AU$29</f>
        <v>0</v>
      </c>
      <c r="G377" s="56">
        <f>Equipes!$AY$29</f>
        <v>0</v>
      </c>
      <c r="H377" s="44">
        <f>Equipes!BA33</f>
        <v>0</v>
      </c>
      <c r="I377" s="42" t="str">
        <f t="shared" si="29"/>
        <v>Blanc</v>
      </c>
      <c r="K377" s="46">
        <f t="shared" si="31"/>
        <v>374</v>
      </c>
      <c r="L377" s="139"/>
      <c r="M377" s="63"/>
      <c r="N377" s="145"/>
      <c r="O377" s="125"/>
      <c r="P377" s="151"/>
      <c r="Q377" s="145"/>
      <c r="R377" s="142"/>
      <c r="S377" s="144"/>
      <c r="T377" s="33" t="b">
        <f t="shared" si="32"/>
        <v>0</v>
      </c>
    </row>
    <row r="378" spans="1:20" ht="12.75">
      <c r="A378" s="46">
        <v>376</v>
      </c>
      <c r="B378" s="103">
        <f>Equipes!AT34</f>
        <v>0</v>
      </c>
      <c r="C378" s="57">
        <f>Equipes!AU34</f>
        <v>0</v>
      </c>
      <c r="D378" s="105">
        <f>Equipes!AV34</f>
        <v>0</v>
      </c>
      <c r="E378" s="55">
        <f>Equipes!$AU$28</f>
        <v>0</v>
      </c>
      <c r="F378" s="146">
        <f>Equipes!$AU$29</f>
        <v>0</v>
      </c>
      <c r="G378" s="56">
        <f>Equipes!$AY$29</f>
        <v>0</v>
      </c>
      <c r="H378" s="44">
        <f>Equipes!BA34</f>
        <v>0</v>
      </c>
      <c r="I378" s="42" t="str">
        <f t="shared" si="29"/>
        <v>Blanc</v>
      </c>
      <c r="K378" s="46">
        <f t="shared" si="31"/>
        <v>375</v>
      </c>
      <c r="L378" s="139"/>
      <c r="M378" s="63"/>
      <c r="N378" s="145"/>
      <c r="O378" s="125"/>
      <c r="P378" s="151"/>
      <c r="Q378" s="145"/>
      <c r="R378" s="142"/>
      <c r="S378" s="144"/>
      <c r="T378" s="33" t="b">
        <f t="shared" si="32"/>
        <v>0</v>
      </c>
    </row>
    <row r="379" spans="1:20" ht="12.75">
      <c r="A379" s="46">
        <v>377</v>
      </c>
      <c r="B379" s="103">
        <f>Equipes!AT35</f>
        <v>0</v>
      </c>
      <c r="C379" s="57">
        <f>Equipes!AU35</f>
        <v>0</v>
      </c>
      <c r="D379" s="105">
        <f>Equipes!AV35</f>
        <v>0</v>
      </c>
      <c r="E379" s="55">
        <f>Equipes!$AU$28</f>
        <v>0</v>
      </c>
      <c r="F379" s="146">
        <f>Equipes!$AU$29</f>
        <v>0</v>
      </c>
      <c r="G379" s="56">
        <f>Equipes!$AY$29</f>
        <v>0</v>
      </c>
      <c r="H379" s="44">
        <f>Equipes!BA35</f>
        <v>0</v>
      </c>
      <c r="I379" s="42" t="str">
        <f t="shared" si="29"/>
        <v>Blanc</v>
      </c>
      <c r="K379" s="46">
        <f t="shared" si="31"/>
        <v>376</v>
      </c>
      <c r="L379" s="139"/>
      <c r="M379" s="63"/>
      <c r="N379" s="145"/>
      <c r="O379" s="125"/>
      <c r="P379" s="151"/>
      <c r="Q379" s="145"/>
      <c r="R379" s="142"/>
      <c r="S379" s="144"/>
      <c r="T379" s="33" t="b">
        <f t="shared" si="32"/>
        <v>0</v>
      </c>
    </row>
    <row r="380" spans="1:20" ht="12.75">
      <c r="A380" s="46">
        <v>378</v>
      </c>
      <c r="B380" s="103">
        <f>Equipes!AT36</f>
        <v>0</v>
      </c>
      <c r="C380" s="57">
        <f>Equipes!AU36</f>
        <v>0</v>
      </c>
      <c r="D380" s="105">
        <f>Equipes!AV36</f>
        <v>0</v>
      </c>
      <c r="E380" s="55">
        <f>Equipes!$AU$28</f>
        <v>0</v>
      </c>
      <c r="F380" s="146">
        <f>Equipes!$AU$29</f>
        <v>0</v>
      </c>
      <c r="G380" s="56">
        <f>Equipes!$AY$29</f>
        <v>0</v>
      </c>
      <c r="H380" s="44">
        <f>Equipes!BA36</f>
        <v>0</v>
      </c>
      <c r="I380" s="42" t="str">
        <f t="shared" si="29"/>
        <v>Blanc</v>
      </c>
      <c r="K380" s="46">
        <f t="shared" si="31"/>
        <v>377</v>
      </c>
      <c r="L380" s="139"/>
      <c r="M380" s="63"/>
      <c r="N380" s="145"/>
      <c r="O380" s="125"/>
      <c r="P380" s="151"/>
      <c r="Q380" s="145"/>
      <c r="R380" s="142"/>
      <c r="S380" s="144"/>
      <c r="T380" s="33" t="b">
        <f t="shared" si="32"/>
        <v>0</v>
      </c>
    </row>
    <row r="381" spans="1:20" ht="12.75">
      <c r="A381" s="46">
        <v>379</v>
      </c>
      <c r="B381" s="103">
        <f>Equipes!AT44</f>
        <v>0</v>
      </c>
      <c r="C381" s="57">
        <f>Equipes!AU44</f>
        <v>0</v>
      </c>
      <c r="D381" s="105">
        <f>Equipes!AV44</f>
        <v>0</v>
      </c>
      <c r="E381" s="55">
        <f>Equipes!$AU$41</f>
        <v>0</v>
      </c>
      <c r="F381" s="146">
        <f>Equipes!$AU$42</f>
        <v>0</v>
      </c>
      <c r="G381" s="56">
        <f>Equipes!$AY$42</f>
        <v>0</v>
      </c>
      <c r="H381" s="44">
        <f>Equipes!BA44</f>
        <v>0</v>
      </c>
      <c r="I381" s="42" t="str">
        <f t="shared" si="29"/>
        <v>Blanc</v>
      </c>
      <c r="K381" s="46">
        <f t="shared" si="31"/>
        <v>378</v>
      </c>
      <c r="L381" s="139"/>
      <c r="M381" s="63"/>
      <c r="N381" s="145"/>
      <c r="O381" s="125"/>
      <c r="P381" s="151"/>
      <c r="Q381" s="145"/>
      <c r="R381" s="142"/>
      <c r="S381" s="144"/>
      <c r="T381" s="33" t="b">
        <f t="shared" si="32"/>
        <v>0</v>
      </c>
    </row>
    <row r="382" spans="1:20" ht="12.75">
      <c r="A382" s="46">
        <v>380</v>
      </c>
      <c r="B382" s="103">
        <f>Equipes!AT45</f>
        <v>0</v>
      </c>
      <c r="C382" s="57">
        <f>Equipes!AU45</f>
        <v>0</v>
      </c>
      <c r="D382" s="105">
        <f>Equipes!AV45</f>
        <v>0</v>
      </c>
      <c r="E382" s="55">
        <f>Equipes!$AU$41</f>
        <v>0</v>
      </c>
      <c r="F382" s="146">
        <f>Equipes!$AU$42</f>
        <v>0</v>
      </c>
      <c r="G382" s="56">
        <f>Equipes!$AY$42</f>
        <v>0</v>
      </c>
      <c r="H382" s="44">
        <f>Equipes!BA45</f>
        <v>0</v>
      </c>
      <c r="I382" s="42" t="str">
        <f t="shared" si="29"/>
        <v>Blanc</v>
      </c>
      <c r="K382" s="46">
        <f t="shared" si="31"/>
        <v>379</v>
      </c>
      <c r="L382" s="139"/>
      <c r="M382" s="63"/>
      <c r="N382" s="145"/>
      <c r="O382" s="125"/>
      <c r="P382" s="151"/>
      <c r="Q382" s="145"/>
      <c r="R382" s="142"/>
      <c r="S382" s="144"/>
      <c r="T382" s="33" t="b">
        <f t="shared" si="32"/>
        <v>0</v>
      </c>
    </row>
    <row r="383" spans="1:20" ht="12.75">
      <c r="A383" s="46">
        <v>381</v>
      </c>
      <c r="B383" s="103">
        <f>Equipes!AT46</f>
        <v>0</v>
      </c>
      <c r="C383" s="57">
        <f>Equipes!AU46</f>
        <v>0</v>
      </c>
      <c r="D383" s="105">
        <f>Equipes!AV46</f>
        <v>0</v>
      </c>
      <c r="E383" s="55">
        <f>Equipes!$AU$41</f>
        <v>0</v>
      </c>
      <c r="F383" s="146">
        <f>Equipes!$AU$42</f>
        <v>0</v>
      </c>
      <c r="G383" s="56">
        <f>Equipes!$AY$42</f>
        <v>0</v>
      </c>
      <c r="H383" s="44">
        <f>Equipes!BA46</f>
        <v>0</v>
      </c>
      <c r="I383" s="42" t="str">
        <f t="shared" si="29"/>
        <v>Blanc</v>
      </c>
      <c r="K383" s="46">
        <f t="shared" si="31"/>
        <v>380</v>
      </c>
      <c r="L383" s="139"/>
      <c r="M383" s="63"/>
      <c r="N383" s="145"/>
      <c r="O383" s="125"/>
      <c r="P383" s="151"/>
      <c r="Q383" s="145"/>
      <c r="R383" s="142"/>
      <c r="S383" s="144"/>
      <c r="T383" s="33" t="b">
        <f t="shared" si="32"/>
        <v>0</v>
      </c>
    </row>
    <row r="384" spans="1:20" ht="12.75">
      <c r="A384" s="46">
        <v>382</v>
      </c>
      <c r="B384" s="103">
        <f>Equipes!AT47</f>
        <v>0</v>
      </c>
      <c r="C384" s="57">
        <f>Equipes!AU47</f>
        <v>0</v>
      </c>
      <c r="D384" s="105">
        <f>Equipes!AV47</f>
        <v>0</v>
      </c>
      <c r="E384" s="55">
        <f>Equipes!$AU$41</f>
        <v>0</v>
      </c>
      <c r="F384" s="146">
        <f>Equipes!$AU$42</f>
        <v>0</v>
      </c>
      <c r="G384" s="56">
        <f>Equipes!$AY$42</f>
        <v>0</v>
      </c>
      <c r="H384" s="44">
        <f>Equipes!BA47</f>
        <v>0</v>
      </c>
      <c r="I384" s="42" t="str">
        <f t="shared" si="29"/>
        <v>Blanc</v>
      </c>
      <c r="K384" s="46">
        <f t="shared" si="31"/>
        <v>381</v>
      </c>
      <c r="L384" s="139"/>
      <c r="M384" s="63"/>
      <c r="N384" s="145"/>
      <c r="O384" s="125"/>
      <c r="P384" s="151"/>
      <c r="Q384" s="145"/>
      <c r="R384" s="142"/>
      <c r="S384" s="144"/>
      <c r="T384" s="33" t="b">
        <f t="shared" si="32"/>
        <v>0</v>
      </c>
    </row>
    <row r="385" spans="1:20" ht="12.75">
      <c r="A385" s="46">
        <v>383</v>
      </c>
      <c r="B385" s="103">
        <f>Equipes!AT48</f>
        <v>0</v>
      </c>
      <c r="C385" s="57">
        <f>Equipes!AU48</f>
        <v>0</v>
      </c>
      <c r="D385" s="105">
        <f>Equipes!AV48</f>
        <v>0</v>
      </c>
      <c r="E385" s="55">
        <f>Equipes!$AU$41</f>
        <v>0</v>
      </c>
      <c r="F385" s="146">
        <f>Equipes!$AU$42</f>
        <v>0</v>
      </c>
      <c r="G385" s="56">
        <f>Equipes!$AY$42</f>
        <v>0</v>
      </c>
      <c r="H385" s="44">
        <f>Equipes!BA48</f>
        <v>0</v>
      </c>
      <c r="I385" s="42" t="str">
        <f t="shared" si="29"/>
        <v>Blanc</v>
      </c>
      <c r="K385" s="46">
        <f t="shared" si="31"/>
        <v>382</v>
      </c>
      <c r="L385" s="139"/>
      <c r="M385" s="63"/>
      <c r="N385" s="145"/>
      <c r="O385" s="125"/>
      <c r="P385" s="151"/>
      <c r="Q385" s="145"/>
      <c r="R385" s="142"/>
      <c r="S385" s="144"/>
      <c r="T385" s="33" t="b">
        <f t="shared" si="32"/>
        <v>0</v>
      </c>
    </row>
    <row r="386" spans="1:20" ht="12.75">
      <c r="A386" s="46">
        <v>384</v>
      </c>
      <c r="B386" s="103">
        <f>Equipes!AT49</f>
        <v>0</v>
      </c>
      <c r="C386" s="57">
        <f>Equipes!AU49</f>
        <v>0</v>
      </c>
      <c r="D386" s="105">
        <f>Equipes!AV49</f>
        <v>0</v>
      </c>
      <c r="E386" s="55">
        <f>Equipes!$AU$41</f>
        <v>0</v>
      </c>
      <c r="F386" s="146">
        <f>Equipes!$AU$42</f>
        <v>0</v>
      </c>
      <c r="G386" s="56">
        <f>Equipes!$AY$42</f>
        <v>0</v>
      </c>
      <c r="H386" s="44">
        <f>Equipes!BA49</f>
        <v>0</v>
      </c>
      <c r="I386" s="42" t="str">
        <f t="shared" si="29"/>
        <v>Blanc</v>
      </c>
      <c r="K386" s="46">
        <f t="shared" si="31"/>
        <v>383</v>
      </c>
      <c r="L386" s="139"/>
      <c r="M386" s="63"/>
      <c r="N386" s="145"/>
      <c r="O386" s="125"/>
      <c r="P386" s="151"/>
      <c r="Q386" s="145"/>
      <c r="R386" s="142"/>
      <c r="S386" s="144"/>
      <c r="T386" s="33" t="b">
        <f t="shared" si="32"/>
        <v>0</v>
      </c>
    </row>
    <row r="387" spans="1:20" ht="12.75">
      <c r="A387" s="46">
        <v>385</v>
      </c>
      <c r="B387" s="103">
        <f>Equipes!AT57</f>
        <v>0</v>
      </c>
      <c r="C387" s="57">
        <f>Equipes!AU57</f>
        <v>0</v>
      </c>
      <c r="D387" s="105">
        <f>Equipes!AV57</f>
        <v>0</v>
      </c>
      <c r="E387" s="55">
        <f>Equipes!$AU$54</f>
        <v>0</v>
      </c>
      <c r="F387" s="146">
        <f>Equipes!$AU$55</f>
        <v>0</v>
      </c>
      <c r="G387" s="56">
        <f>Equipes!$AY$55</f>
        <v>0</v>
      </c>
      <c r="H387" s="44">
        <f>Equipes!BA57</f>
        <v>0</v>
      </c>
      <c r="I387" s="42" t="str">
        <f t="shared" si="29"/>
        <v>Blanc</v>
      </c>
      <c r="K387" s="46">
        <f t="shared" si="31"/>
        <v>384</v>
      </c>
      <c r="L387" s="139"/>
      <c r="M387" s="63"/>
      <c r="N387" s="145"/>
      <c r="O387" s="125"/>
      <c r="P387" s="151"/>
      <c r="Q387" s="145"/>
      <c r="R387" s="142"/>
      <c r="S387" s="144"/>
      <c r="T387" s="33" t="b">
        <f t="shared" si="32"/>
        <v>0</v>
      </c>
    </row>
    <row r="388" spans="1:20" ht="12.75">
      <c r="A388" s="46">
        <v>386</v>
      </c>
      <c r="B388" s="103">
        <f>Equipes!AT58</f>
        <v>0</v>
      </c>
      <c r="C388" s="57">
        <f>Equipes!AU58</f>
        <v>0</v>
      </c>
      <c r="D388" s="105">
        <f>Equipes!AV58</f>
        <v>0</v>
      </c>
      <c r="E388" s="55">
        <f>Equipes!$AU$54</f>
        <v>0</v>
      </c>
      <c r="F388" s="146">
        <f>Equipes!$AU$55</f>
        <v>0</v>
      </c>
      <c r="G388" s="56">
        <f>Equipes!$AY$55</f>
        <v>0</v>
      </c>
      <c r="H388" s="44">
        <f>Equipes!BA58</f>
        <v>0</v>
      </c>
      <c r="I388" s="42" t="str">
        <f t="shared" si="29"/>
        <v>Blanc</v>
      </c>
      <c r="K388" s="46">
        <f t="shared" si="31"/>
        <v>385</v>
      </c>
      <c r="L388" s="139"/>
      <c r="M388" s="63"/>
      <c r="N388" s="145"/>
      <c r="O388" s="125"/>
      <c r="P388" s="151"/>
      <c r="Q388" s="145"/>
      <c r="R388" s="142"/>
      <c r="S388" s="144"/>
      <c r="T388" s="33" t="b">
        <f t="shared" si="32"/>
        <v>0</v>
      </c>
    </row>
    <row r="389" spans="1:20" ht="12.75">
      <c r="A389" s="46">
        <v>387</v>
      </c>
      <c r="B389" s="103">
        <f>Equipes!AT59</f>
        <v>0</v>
      </c>
      <c r="C389" s="57">
        <f>Equipes!AU59</f>
        <v>0</v>
      </c>
      <c r="D389" s="105">
        <f>Equipes!AV59</f>
        <v>0</v>
      </c>
      <c r="E389" s="55">
        <f>Equipes!$AU$54</f>
        <v>0</v>
      </c>
      <c r="F389" s="146">
        <f>Equipes!$AU$55</f>
        <v>0</v>
      </c>
      <c r="G389" s="56">
        <f>Equipes!$AY$55</f>
        <v>0</v>
      </c>
      <c r="H389" s="44">
        <f>Equipes!BA59</f>
        <v>0</v>
      </c>
      <c r="I389" s="42" t="str">
        <f aca="true" t="shared" si="33" ref="I389:I398">IF(H389&lt;50,"Blanc",IF(H389&lt;54,"Vert",IF(H389&lt;60,"Bleu",IF(H389&lt;68,"Marron",IF(H389&gt;67.99,"Tricolore")))))</f>
        <v>Blanc</v>
      </c>
      <c r="K389" s="46">
        <f t="shared" si="31"/>
        <v>386</v>
      </c>
      <c r="L389" s="139"/>
      <c r="M389" s="63"/>
      <c r="N389" s="145"/>
      <c r="O389" s="125"/>
      <c r="P389" s="151"/>
      <c r="Q389" s="145"/>
      <c r="R389" s="142"/>
      <c r="S389" s="144"/>
      <c r="T389" s="33" t="b">
        <f t="shared" si="32"/>
        <v>0</v>
      </c>
    </row>
    <row r="390" spans="1:20" ht="12.75">
      <c r="A390" s="46">
        <v>388</v>
      </c>
      <c r="B390" s="103">
        <f>Equipes!AT60</f>
        <v>0</v>
      </c>
      <c r="C390" s="57">
        <f>Equipes!AU60</f>
        <v>0</v>
      </c>
      <c r="D390" s="105">
        <f>Equipes!AV60</f>
        <v>0</v>
      </c>
      <c r="E390" s="55">
        <f>Equipes!$AU$54</f>
        <v>0</v>
      </c>
      <c r="F390" s="146">
        <f>Equipes!$AU$55</f>
        <v>0</v>
      </c>
      <c r="G390" s="56">
        <f>Equipes!$AY$55</f>
        <v>0</v>
      </c>
      <c r="H390" s="44">
        <f>Equipes!BA60</f>
        <v>0</v>
      </c>
      <c r="I390" s="42" t="str">
        <f t="shared" si="33"/>
        <v>Blanc</v>
      </c>
      <c r="K390" s="46">
        <f t="shared" si="31"/>
        <v>387</v>
      </c>
      <c r="L390" s="139"/>
      <c r="M390" s="63"/>
      <c r="N390" s="145"/>
      <c r="O390" s="125"/>
      <c r="P390" s="151"/>
      <c r="Q390" s="145"/>
      <c r="R390" s="142"/>
      <c r="S390" s="144"/>
      <c r="T390" s="33" t="b">
        <f t="shared" si="32"/>
        <v>0</v>
      </c>
    </row>
    <row r="391" spans="1:20" ht="12.75">
      <c r="A391" s="46">
        <v>389</v>
      </c>
      <c r="B391" s="103">
        <f>Equipes!AT61</f>
        <v>0</v>
      </c>
      <c r="C391" s="57">
        <f>Equipes!AU61</f>
        <v>0</v>
      </c>
      <c r="D391" s="105">
        <f>Equipes!AV61</f>
        <v>0</v>
      </c>
      <c r="E391" s="55">
        <f>Equipes!$AU$54</f>
        <v>0</v>
      </c>
      <c r="F391" s="146">
        <f>Equipes!$AU$55</f>
        <v>0</v>
      </c>
      <c r="G391" s="56">
        <f>Equipes!$AY$55</f>
        <v>0</v>
      </c>
      <c r="H391" s="44">
        <f>Equipes!BA61</f>
        <v>0</v>
      </c>
      <c r="I391" s="42" t="str">
        <f t="shared" si="33"/>
        <v>Blanc</v>
      </c>
      <c r="K391" s="46">
        <f t="shared" si="31"/>
        <v>388</v>
      </c>
      <c r="L391" s="139"/>
      <c r="M391" s="63"/>
      <c r="N391" s="145"/>
      <c r="O391" s="125"/>
      <c r="P391" s="151"/>
      <c r="Q391" s="145"/>
      <c r="R391" s="142"/>
      <c r="S391" s="144"/>
      <c r="T391" s="33" t="b">
        <f t="shared" si="32"/>
        <v>0</v>
      </c>
    </row>
    <row r="392" spans="1:20" ht="12.75">
      <c r="A392" s="46">
        <v>390</v>
      </c>
      <c r="B392" s="103">
        <f>Equipes!AT62</f>
        <v>0</v>
      </c>
      <c r="C392" s="57">
        <f>Equipes!AU62</f>
        <v>0</v>
      </c>
      <c r="D392" s="105">
        <f>Equipes!AV62</f>
        <v>0</v>
      </c>
      <c r="E392" s="55">
        <f>Equipes!$AU$54</f>
        <v>0</v>
      </c>
      <c r="F392" s="146">
        <f>Equipes!$AU$55</f>
        <v>0</v>
      </c>
      <c r="G392" s="56">
        <f>Equipes!$AY$55</f>
        <v>0</v>
      </c>
      <c r="H392" s="44">
        <f>Equipes!BA62</f>
        <v>0</v>
      </c>
      <c r="I392" s="42" t="str">
        <f t="shared" si="33"/>
        <v>Blanc</v>
      </c>
      <c r="K392" s="46">
        <f t="shared" si="31"/>
        <v>389</v>
      </c>
      <c r="L392" s="139"/>
      <c r="M392" s="63"/>
      <c r="N392" s="145"/>
      <c r="O392" s="125"/>
      <c r="P392" s="151"/>
      <c r="Q392" s="145"/>
      <c r="R392" s="142"/>
      <c r="S392" s="144"/>
      <c r="T392" s="33" t="b">
        <f t="shared" si="32"/>
        <v>0</v>
      </c>
    </row>
    <row r="393" spans="1:20" ht="12.75">
      <c r="A393" s="46">
        <v>391</v>
      </c>
      <c r="B393" s="103">
        <f>Equipes!AT70</f>
        <v>0</v>
      </c>
      <c r="C393" s="57">
        <f>Equipes!AU70</f>
        <v>0</v>
      </c>
      <c r="D393" s="105">
        <f>Equipes!AV70</f>
        <v>0</v>
      </c>
      <c r="E393" s="55">
        <f>Equipes!$AU$67</f>
        <v>0</v>
      </c>
      <c r="F393" s="146">
        <f>Equipes!$AU$68</f>
        <v>0</v>
      </c>
      <c r="G393" s="56">
        <f>Equipes!$AY$68</f>
        <v>0</v>
      </c>
      <c r="H393" s="44">
        <f>Equipes!BA70</f>
        <v>0</v>
      </c>
      <c r="I393" s="42" t="str">
        <f t="shared" si="33"/>
        <v>Blanc</v>
      </c>
      <c r="K393" s="46">
        <f t="shared" si="31"/>
        <v>390</v>
      </c>
      <c r="L393" s="139"/>
      <c r="M393" s="63"/>
      <c r="N393" s="145"/>
      <c r="O393" s="125"/>
      <c r="P393" s="151"/>
      <c r="Q393" s="145"/>
      <c r="R393" s="142"/>
      <c r="S393" s="144"/>
      <c r="T393" s="33" t="b">
        <f t="shared" si="32"/>
        <v>0</v>
      </c>
    </row>
    <row r="394" spans="1:20" ht="12.75">
      <c r="A394" s="46">
        <v>392</v>
      </c>
      <c r="B394" s="103">
        <f>Equipes!AT71</f>
        <v>0</v>
      </c>
      <c r="C394" s="57">
        <f>Equipes!AU71</f>
        <v>0</v>
      </c>
      <c r="D394" s="105">
        <f>Equipes!AV71</f>
        <v>0</v>
      </c>
      <c r="E394" s="55">
        <f>Equipes!$AU$67</f>
        <v>0</v>
      </c>
      <c r="F394" s="146">
        <f>Equipes!$AU$68</f>
        <v>0</v>
      </c>
      <c r="G394" s="56">
        <f>Equipes!$AY$68</f>
        <v>0</v>
      </c>
      <c r="H394" s="44">
        <f>Equipes!BA71</f>
        <v>0</v>
      </c>
      <c r="I394" s="42" t="str">
        <f t="shared" si="33"/>
        <v>Blanc</v>
      </c>
      <c r="K394" s="46">
        <f t="shared" si="31"/>
        <v>391</v>
      </c>
      <c r="L394" s="139"/>
      <c r="M394" s="63"/>
      <c r="N394" s="145"/>
      <c r="O394" s="125"/>
      <c r="P394" s="151"/>
      <c r="Q394" s="145"/>
      <c r="R394" s="142"/>
      <c r="S394" s="144"/>
      <c r="T394" s="33" t="b">
        <f t="shared" si="32"/>
        <v>0</v>
      </c>
    </row>
    <row r="395" spans="1:20" ht="12.75">
      <c r="A395" s="46">
        <v>393</v>
      </c>
      <c r="B395" s="103">
        <f>Equipes!AT72</f>
        <v>0</v>
      </c>
      <c r="C395" s="57">
        <f>Equipes!AU72</f>
        <v>0</v>
      </c>
      <c r="D395" s="105">
        <f>Equipes!AV72</f>
        <v>0</v>
      </c>
      <c r="E395" s="55">
        <f>Equipes!$AU$67</f>
        <v>0</v>
      </c>
      <c r="F395" s="146">
        <f>Equipes!$AU$68</f>
        <v>0</v>
      </c>
      <c r="G395" s="56">
        <f>Equipes!$AY$68</f>
        <v>0</v>
      </c>
      <c r="H395" s="44">
        <f>Equipes!BA72</f>
        <v>0</v>
      </c>
      <c r="I395" s="42" t="str">
        <f t="shared" si="33"/>
        <v>Blanc</v>
      </c>
      <c r="K395" s="46">
        <f t="shared" si="31"/>
        <v>392</v>
      </c>
      <c r="L395" s="139"/>
      <c r="M395" s="63"/>
      <c r="N395" s="145"/>
      <c r="O395" s="125"/>
      <c r="P395" s="151"/>
      <c r="Q395" s="145"/>
      <c r="R395" s="142"/>
      <c r="S395" s="144"/>
      <c r="T395" s="33" t="b">
        <f t="shared" si="32"/>
        <v>0</v>
      </c>
    </row>
    <row r="396" spans="1:20" ht="12.75">
      <c r="A396" s="46">
        <v>394</v>
      </c>
      <c r="B396" s="103">
        <f>Equipes!AT73</f>
        <v>0</v>
      </c>
      <c r="C396" s="57">
        <f>Equipes!AU73</f>
        <v>0</v>
      </c>
      <c r="D396" s="105">
        <f>Equipes!AV73</f>
        <v>0</v>
      </c>
      <c r="E396" s="55">
        <f>Equipes!$AU$67</f>
        <v>0</v>
      </c>
      <c r="F396" s="146">
        <f>Equipes!$AU$68</f>
        <v>0</v>
      </c>
      <c r="G396" s="56">
        <f>Equipes!$AY$68</f>
        <v>0</v>
      </c>
      <c r="H396" s="44">
        <f>Equipes!BA73</f>
        <v>0</v>
      </c>
      <c r="I396" s="42" t="str">
        <f t="shared" si="33"/>
        <v>Blanc</v>
      </c>
      <c r="K396" s="46">
        <f t="shared" si="31"/>
        <v>393</v>
      </c>
      <c r="L396" s="139"/>
      <c r="M396" s="63"/>
      <c r="N396" s="145"/>
      <c r="O396" s="125"/>
      <c r="P396" s="151"/>
      <c r="Q396" s="145"/>
      <c r="R396" s="142"/>
      <c r="S396" s="144"/>
      <c r="T396" s="33" t="b">
        <f t="shared" si="32"/>
        <v>0</v>
      </c>
    </row>
    <row r="397" spans="1:20" ht="12.75">
      <c r="A397" s="46">
        <v>395</v>
      </c>
      <c r="B397" s="103">
        <f>Equipes!AT74</f>
        <v>0</v>
      </c>
      <c r="C397" s="57">
        <f>Equipes!AU74</f>
        <v>0</v>
      </c>
      <c r="D397" s="105">
        <f>Equipes!AV74</f>
        <v>0</v>
      </c>
      <c r="E397" s="55">
        <f>Equipes!$AU$67</f>
        <v>0</v>
      </c>
      <c r="F397" s="146">
        <f>Equipes!$AU$68</f>
        <v>0</v>
      </c>
      <c r="G397" s="56">
        <f>Equipes!$AY$68</f>
        <v>0</v>
      </c>
      <c r="H397" s="44">
        <f>Equipes!BA74</f>
        <v>0</v>
      </c>
      <c r="I397" s="42" t="str">
        <f t="shared" si="33"/>
        <v>Blanc</v>
      </c>
      <c r="K397" s="46">
        <f t="shared" si="31"/>
        <v>394</v>
      </c>
      <c r="L397" s="139"/>
      <c r="M397" s="63"/>
      <c r="N397" s="145"/>
      <c r="O397" s="125"/>
      <c r="P397" s="151"/>
      <c r="Q397" s="145"/>
      <c r="R397" s="142"/>
      <c r="S397" s="144"/>
      <c r="T397" s="33" t="b">
        <f t="shared" si="32"/>
        <v>0</v>
      </c>
    </row>
    <row r="398" spans="1:20" ht="12.75">
      <c r="A398" s="46">
        <v>396</v>
      </c>
      <c r="B398" s="103">
        <f>Equipes!AT75</f>
        <v>0</v>
      </c>
      <c r="C398" s="57">
        <f>Equipes!AU75</f>
        <v>0</v>
      </c>
      <c r="D398" s="105">
        <f>Equipes!AV75</f>
        <v>0</v>
      </c>
      <c r="E398" s="55">
        <f>Equipes!$AU$67</f>
        <v>0</v>
      </c>
      <c r="F398" s="146">
        <f>Equipes!$AU$68</f>
        <v>0</v>
      </c>
      <c r="G398" s="56">
        <f>Equipes!$AY$68</f>
        <v>0</v>
      </c>
      <c r="H398" s="44">
        <f>Equipes!BA75</f>
        <v>0</v>
      </c>
      <c r="I398" s="42" t="str">
        <f t="shared" si="33"/>
        <v>Blanc</v>
      </c>
      <c r="K398" s="46">
        <f t="shared" si="31"/>
        <v>395</v>
      </c>
      <c r="L398" s="139"/>
      <c r="M398" s="63"/>
      <c r="N398" s="145"/>
      <c r="O398" s="125"/>
      <c r="P398" s="151"/>
      <c r="Q398" s="145"/>
      <c r="R398" s="142"/>
      <c r="S398" s="144"/>
      <c r="T398" s="33" t="b">
        <f t="shared" si="32"/>
        <v>0</v>
      </c>
    </row>
    <row r="399" spans="1:20" ht="13.5" thickBot="1">
      <c r="A399" s="364"/>
      <c r="B399" s="365"/>
      <c r="C399" s="366"/>
      <c r="D399" s="367"/>
      <c r="E399" s="368"/>
      <c r="F399" s="369"/>
      <c r="G399" s="370"/>
      <c r="H399" s="371"/>
      <c r="I399" s="131"/>
      <c r="K399" s="46">
        <f t="shared" si="31"/>
        <v>396</v>
      </c>
      <c r="L399" s="139"/>
      <c r="M399" s="63"/>
      <c r="N399" s="145"/>
      <c r="O399" s="125"/>
      <c r="P399" s="151"/>
      <c r="Q399" s="145"/>
      <c r="R399" s="142"/>
      <c r="S399" s="144"/>
      <c r="T399" s="33" t="b">
        <f t="shared" si="32"/>
        <v>0</v>
      </c>
    </row>
    <row r="400" spans="1:20" ht="13.5" thickBot="1">
      <c r="A400"/>
      <c r="B400"/>
      <c r="C400"/>
      <c r="D400"/>
      <c r="E400"/>
      <c r="F400"/>
      <c r="G400"/>
      <c r="H400"/>
      <c r="I400"/>
      <c r="K400" s="373"/>
      <c r="L400" s="374"/>
      <c r="M400" s="375"/>
      <c r="N400" s="376"/>
      <c r="O400" s="368"/>
      <c r="P400" s="377"/>
      <c r="Q400" s="376"/>
      <c r="R400" s="378"/>
      <c r="S400" s="379"/>
      <c r="T400" s="33" t="b">
        <f t="shared" si="32"/>
        <v>0</v>
      </c>
    </row>
    <row r="401" spans="1:20" ht="12.75">
      <c r="A401"/>
      <c r="B401"/>
      <c r="C401"/>
      <c r="D401"/>
      <c r="E401"/>
      <c r="F401"/>
      <c r="G401"/>
      <c r="H401"/>
      <c r="I401"/>
      <c r="K401"/>
      <c r="L401"/>
      <c r="M401"/>
      <c r="N401"/>
      <c r="O401"/>
      <c r="P401"/>
      <c r="Q401"/>
      <c r="R401"/>
      <c r="S401"/>
      <c r="T401"/>
    </row>
    <row r="402" ht="12.75">
      <c r="A402"/>
    </row>
    <row r="405" ht="13.5" thickBot="1"/>
    <row r="406" spans="11:19" ht="15" thickTop="1">
      <c r="K406" s="601" t="s">
        <v>92</v>
      </c>
      <c r="L406" s="602"/>
      <c r="M406" s="602"/>
      <c r="N406" s="602"/>
      <c r="O406" s="603"/>
      <c r="P406" s="149"/>
      <c r="Q406" s="147"/>
      <c r="R406" s="147"/>
      <c r="S406" s="147"/>
    </row>
    <row r="407" spans="2:9" ht="12.75">
      <c r="B407"/>
      <c r="C407"/>
      <c r="D407"/>
      <c r="E407"/>
      <c r="F407"/>
      <c r="G407"/>
      <c r="H407"/>
      <c r="I407"/>
    </row>
    <row r="408" spans="2:20" ht="13.5" thickBot="1">
      <c r="B408"/>
      <c r="C408"/>
      <c r="D408"/>
      <c r="E408"/>
      <c r="F408"/>
      <c r="G408"/>
      <c r="H408"/>
      <c r="I408"/>
      <c r="K408" s="46"/>
      <c r="L408" s="49"/>
      <c r="M408" s="63"/>
      <c r="N408" s="62"/>
      <c r="O408" s="55"/>
      <c r="P408" s="150"/>
      <c r="Q408" s="62"/>
      <c r="R408" s="83"/>
      <c r="S408" s="45"/>
      <c r="T408" s="33" t="b">
        <f>IF(P408="EXCELLENCE",1,IF(P408="PROMO-EXCEL.",2,IF(P408="HONNEUR",3,IF(P408="DEPARTEMENTALE",4,IF(P408="DEBUTANTES",5)))))</f>
        <v>0</v>
      </c>
    </row>
    <row r="409" spans="2:20" ht="15" thickTop="1">
      <c r="B409"/>
      <c r="C409"/>
      <c r="D409"/>
      <c r="E409"/>
      <c r="F409"/>
      <c r="G409"/>
      <c r="H409"/>
      <c r="I409"/>
      <c r="K409" s="601" t="s">
        <v>91</v>
      </c>
      <c r="L409" s="602"/>
      <c r="M409" s="602"/>
      <c r="N409" s="602"/>
      <c r="O409" s="603"/>
      <c r="P409" s="149"/>
      <c r="Q409" s="147"/>
      <c r="R409" s="147"/>
      <c r="S409" s="147"/>
      <c r="T409" s="33" t="b">
        <f>IF(P409="EXCELLENCE",1,IF(P409="PROMO-EXCEL.",2,IF(P409="HONNEUR",3,IF(P409="DEPARTEMENTALE",4,IF(P409="DEBUTANTES",5)))))</f>
        <v>0</v>
      </c>
    </row>
    <row r="410" spans="2:9" ht="12.75">
      <c r="B410"/>
      <c r="C410"/>
      <c r="D410"/>
      <c r="E410"/>
      <c r="F410"/>
      <c r="G410"/>
      <c r="H410"/>
      <c r="I410"/>
    </row>
    <row r="411" spans="2:20" ht="13.5" thickBot="1">
      <c r="B411"/>
      <c r="C411"/>
      <c r="D411"/>
      <c r="E411"/>
      <c r="F411"/>
      <c r="G411"/>
      <c r="H411"/>
      <c r="I411"/>
      <c r="K411" s="339"/>
      <c r="L411" s="139"/>
      <c r="M411" s="63"/>
      <c r="N411" s="344"/>
      <c r="O411" s="125"/>
      <c r="P411" s="348"/>
      <c r="Q411" s="145"/>
      <c r="R411" s="125"/>
      <c r="S411" s="340"/>
      <c r="T411" s="33" t="b">
        <f>IF(P411="EXCELLENCE",1,IF(P411="PROMO-EXCEL.",2,IF(P411="HONNEUR",3,IF(P411="DEPARTEMENTALE",4,IF(P411="DEBUTANTES",5)))))</f>
        <v>0</v>
      </c>
    </row>
    <row r="412" spans="2:20" ht="15" thickTop="1">
      <c r="B412"/>
      <c r="C412"/>
      <c r="D412"/>
      <c r="E412"/>
      <c r="F412"/>
      <c r="G412"/>
      <c r="H412"/>
      <c r="I412"/>
      <c r="K412" s="601" t="s">
        <v>89</v>
      </c>
      <c r="L412" s="602"/>
      <c r="M412" s="602"/>
      <c r="N412" s="602"/>
      <c r="O412" s="603"/>
      <c r="P412" s="149"/>
      <c r="Q412" s="147"/>
      <c r="R412" s="147"/>
      <c r="S412" s="147"/>
      <c r="T412" s="33" t="e">
        <f>IF(#REF!="EXCELLENCE",1,IF(#REF!="PROMO-EXCEL.",2,IF(#REF!="HONNEUR",3,IF(#REF!="DEPARTEMENTALE",4,IF(#REF!="DEBUTANTES",5)))))</f>
        <v>#REF!</v>
      </c>
    </row>
    <row r="413" spans="2:9" ht="12.75">
      <c r="B413"/>
      <c r="C413"/>
      <c r="D413"/>
      <c r="E413"/>
      <c r="F413"/>
      <c r="G413"/>
      <c r="H413"/>
      <c r="I413"/>
    </row>
    <row r="414" spans="2:20" ht="13.5" thickBot="1">
      <c r="B414"/>
      <c r="C414"/>
      <c r="D414"/>
      <c r="E414"/>
      <c r="F414"/>
      <c r="G414"/>
      <c r="H414"/>
      <c r="I414"/>
      <c r="K414" s="46"/>
      <c r="L414" s="58"/>
      <c r="M414" s="58"/>
      <c r="N414" s="59"/>
      <c r="O414" s="55"/>
      <c r="P414" s="150"/>
      <c r="Q414" s="62"/>
      <c r="R414" s="84"/>
      <c r="S414" s="45"/>
      <c r="T414" s="33" t="b">
        <f>IF(P414="EXCELLENCE",1,IF(P414="PROMO-EXCEL.",2,IF(P414="HONNEUR",3,IF(P414="DEPARTEMENTALE",4,IF(P414="DEBUTANTES",5)))))</f>
        <v>0</v>
      </c>
    </row>
    <row r="415" spans="2:20" ht="15" thickTop="1">
      <c r="B415"/>
      <c r="C415"/>
      <c r="D415"/>
      <c r="E415"/>
      <c r="F415"/>
      <c r="G415"/>
      <c r="H415"/>
      <c r="I415"/>
      <c r="K415" s="601" t="s">
        <v>90</v>
      </c>
      <c r="L415" s="602"/>
      <c r="M415" s="602"/>
      <c r="N415" s="602"/>
      <c r="O415" s="603"/>
      <c r="P415" s="149"/>
      <c r="Q415" s="147"/>
      <c r="R415" s="147"/>
      <c r="S415" s="147"/>
      <c r="T415" s="33" t="b">
        <f>IF(P415="EXCELLENCE",1,IF(P415="PROMO-EXCEL.",2,IF(P415="HONNEUR",3,IF(P415="DEPARTEMENTALE",4,IF(P415="DEBUTANTES",5)))))</f>
        <v>0</v>
      </c>
    </row>
    <row r="416" spans="2:9" ht="12.75">
      <c r="B416"/>
      <c r="C416"/>
      <c r="D416"/>
      <c r="E416"/>
      <c r="F416"/>
      <c r="G416"/>
      <c r="H416"/>
      <c r="I416"/>
    </row>
    <row r="417" spans="2:9" ht="12.75">
      <c r="B417"/>
      <c r="C417"/>
      <c r="D417"/>
      <c r="E417"/>
      <c r="F417"/>
      <c r="G417"/>
      <c r="H417"/>
      <c r="I417"/>
    </row>
    <row r="418" spans="2:9" ht="12.75">
      <c r="B418"/>
      <c r="C418"/>
      <c r="D418"/>
      <c r="E418"/>
      <c r="F418"/>
      <c r="G418"/>
      <c r="H418"/>
      <c r="I418"/>
    </row>
    <row r="419" spans="2:9" ht="12.75">
      <c r="B419"/>
      <c r="C419"/>
      <c r="D419"/>
      <c r="E419"/>
      <c r="F419"/>
      <c r="G419"/>
      <c r="H419"/>
      <c r="I419"/>
    </row>
    <row r="420" spans="2:9" ht="12.75">
      <c r="B420"/>
      <c r="C420"/>
      <c r="D420"/>
      <c r="E420"/>
      <c r="F420"/>
      <c r="G420"/>
      <c r="H420"/>
      <c r="I420"/>
    </row>
    <row r="421" spans="2:9" ht="12.75">
      <c r="B421"/>
      <c r="C421"/>
      <c r="D421"/>
      <c r="E421"/>
      <c r="F421"/>
      <c r="G421"/>
      <c r="H421"/>
      <c r="I421"/>
    </row>
    <row r="422" spans="2:9" ht="12.75">
      <c r="B422"/>
      <c r="C422"/>
      <c r="D422"/>
      <c r="E422"/>
      <c r="F422"/>
      <c r="G422"/>
      <c r="H422"/>
      <c r="I422"/>
    </row>
    <row r="423" spans="2:9" ht="12.75">
      <c r="B423"/>
      <c r="C423"/>
      <c r="D423"/>
      <c r="E423"/>
      <c r="F423"/>
      <c r="G423"/>
      <c r="H423"/>
      <c r="I423"/>
    </row>
    <row r="424" spans="2:9" ht="12.75">
      <c r="B424"/>
      <c r="C424"/>
      <c r="D424"/>
      <c r="E424"/>
      <c r="F424"/>
      <c r="G424"/>
      <c r="H424"/>
      <c r="I424"/>
    </row>
    <row r="425" spans="2:9" ht="12.75">
      <c r="B425"/>
      <c r="C425"/>
      <c r="D425"/>
      <c r="E425"/>
      <c r="F425"/>
      <c r="G425"/>
      <c r="H425"/>
      <c r="I425"/>
    </row>
    <row r="426" spans="2:9" ht="12.75">
      <c r="B426"/>
      <c r="C426"/>
      <c r="D426"/>
      <c r="E426"/>
      <c r="F426"/>
      <c r="G426"/>
      <c r="H426"/>
      <c r="I426"/>
    </row>
    <row r="427" spans="2:9" ht="12.75">
      <c r="B427"/>
      <c r="C427"/>
      <c r="D427"/>
      <c r="E427"/>
      <c r="F427"/>
      <c r="G427"/>
      <c r="H427"/>
      <c r="I427"/>
    </row>
    <row r="428" spans="2:9" ht="12.75">
      <c r="B428"/>
      <c r="C428"/>
      <c r="D428"/>
      <c r="E428"/>
      <c r="F428"/>
      <c r="G428"/>
      <c r="H428"/>
      <c r="I428"/>
    </row>
    <row r="429" spans="2:9" ht="12.75">
      <c r="B429"/>
      <c r="C429"/>
      <c r="D429"/>
      <c r="E429"/>
      <c r="F429"/>
      <c r="G429"/>
      <c r="H429"/>
      <c r="I429"/>
    </row>
    <row r="430" spans="2:9" ht="12.75">
      <c r="B430"/>
      <c r="C430"/>
      <c r="D430"/>
      <c r="E430"/>
      <c r="F430"/>
      <c r="G430"/>
      <c r="H430"/>
      <c r="I430"/>
    </row>
    <row r="431" spans="2:9" ht="12.75">
      <c r="B431"/>
      <c r="C431"/>
      <c r="D431"/>
      <c r="E431"/>
      <c r="F431"/>
      <c r="G431"/>
      <c r="H431"/>
      <c r="I431"/>
    </row>
    <row r="432" spans="2:9" ht="12.75">
      <c r="B432"/>
      <c r="C432"/>
      <c r="D432"/>
      <c r="E432"/>
      <c r="F432"/>
      <c r="G432"/>
      <c r="H432"/>
      <c r="I432"/>
    </row>
    <row r="433" spans="2:9" ht="12.75">
      <c r="B433"/>
      <c r="C433"/>
      <c r="D433"/>
      <c r="E433"/>
      <c r="F433"/>
      <c r="G433"/>
      <c r="H433"/>
      <c r="I433"/>
    </row>
    <row r="434" spans="2:9" ht="12.75">
      <c r="B434"/>
      <c r="C434"/>
      <c r="D434"/>
      <c r="E434"/>
      <c r="F434"/>
      <c r="G434"/>
      <c r="H434"/>
      <c r="I434"/>
    </row>
    <row r="435" spans="2:9" ht="12.75">
      <c r="B435"/>
      <c r="C435"/>
      <c r="D435"/>
      <c r="E435"/>
      <c r="F435"/>
      <c r="G435"/>
      <c r="H435"/>
      <c r="I435"/>
    </row>
    <row r="436" spans="2:9" ht="12.75">
      <c r="B436"/>
      <c r="C436"/>
      <c r="D436"/>
      <c r="E436"/>
      <c r="F436"/>
      <c r="G436"/>
      <c r="H436"/>
      <c r="I436"/>
    </row>
    <row r="437" spans="2:9" ht="12.75">
      <c r="B437"/>
      <c r="C437"/>
      <c r="D437"/>
      <c r="E437"/>
      <c r="F437"/>
      <c r="G437"/>
      <c r="H437"/>
      <c r="I437"/>
    </row>
    <row r="438" spans="2:9" ht="12.75">
      <c r="B438"/>
      <c r="C438"/>
      <c r="D438"/>
      <c r="E438"/>
      <c r="F438"/>
      <c r="G438"/>
      <c r="H438"/>
      <c r="I438"/>
    </row>
    <row r="439" spans="2:9" ht="12.75">
      <c r="B439"/>
      <c r="C439"/>
      <c r="D439"/>
      <c r="E439"/>
      <c r="F439"/>
      <c r="G439"/>
      <c r="H439"/>
      <c r="I439"/>
    </row>
    <row r="440" spans="2:9" ht="12.75">
      <c r="B440"/>
      <c r="C440"/>
      <c r="D440"/>
      <c r="E440"/>
      <c r="F440"/>
      <c r="G440"/>
      <c r="H440"/>
      <c r="I440"/>
    </row>
    <row r="441" spans="2:9" ht="12.75">
      <c r="B441"/>
      <c r="C441"/>
      <c r="D441"/>
      <c r="E441"/>
      <c r="F441"/>
      <c r="G441"/>
      <c r="H441"/>
      <c r="I441"/>
    </row>
    <row r="442" spans="2:9" ht="12.75">
      <c r="B442"/>
      <c r="C442"/>
      <c r="D442"/>
      <c r="E442"/>
      <c r="F442"/>
      <c r="G442"/>
      <c r="H442"/>
      <c r="I442"/>
    </row>
    <row r="443" spans="2:9" ht="12.75">
      <c r="B443"/>
      <c r="C443"/>
      <c r="D443"/>
      <c r="E443"/>
      <c r="F443"/>
      <c r="G443"/>
      <c r="H443"/>
      <c r="I443"/>
    </row>
    <row r="445" spans="2:9" ht="12.75">
      <c r="B445"/>
      <c r="C445"/>
      <c r="D445"/>
      <c r="E445"/>
      <c r="F445"/>
      <c r="G445"/>
      <c r="H445"/>
      <c r="I445"/>
    </row>
    <row r="446" spans="2:9" ht="12.75">
      <c r="B446"/>
      <c r="C446"/>
      <c r="D446"/>
      <c r="E446"/>
      <c r="F446"/>
      <c r="G446"/>
      <c r="H446"/>
      <c r="I446"/>
    </row>
    <row r="447" spans="2:9" ht="12.75">
      <c r="B447"/>
      <c r="C447"/>
      <c r="D447"/>
      <c r="E447"/>
      <c r="F447"/>
      <c r="G447"/>
      <c r="H447"/>
      <c r="I447"/>
    </row>
    <row r="448" spans="2:9" ht="12.75">
      <c r="B448"/>
      <c r="C448"/>
      <c r="D448"/>
      <c r="E448"/>
      <c r="F448"/>
      <c r="G448"/>
      <c r="H448"/>
      <c r="I448"/>
    </row>
    <row r="449" spans="2:9" ht="12.75">
      <c r="B449"/>
      <c r="C449"/>
      <c r="D449"/>
      <c r="E449"/>
      <c r="F449"/>
      <c r="G449"/>
      <c r="H449"/>
      <c r="I449"/>
    </row>
    <row r="450" spans="2:9" ht="12.75">
      <c r="B450"/>
      <c r="C450"/>
      <c r="D450"/>
      <c r="E450"/>
      <c r="F450"/>
      <c r="G450"/>
      <c r="H450"/>
      <c r="I450"/>
    </row>
    <row r="451" spans="2:9" ht="12.75">
      <c r="B451"/>
      <c r="C451"/>
      <c r="D451"/>
      <c r="E451"/>
      <c r="F451"/>
      <c r="G451"/>
      <c r="H451"/>
      <c r="I451"/>
    </row>
    <row r="452" spans="2:9" ht="12.75">
      <c r="B452"/>
      <c r="C452"/>
      <c r="D452"/>
      <c r="E452"/>
      <c r="F452"/>
      <c r="G452"/>
      <c r="H452"/>
      <c r="I452"/>
    </row>
    <row r="453" spans="2:9" ht="12.75">
      <c r="B453"/>
      <c r="C453"/>
      <c r="D453"/>
      <c r="E453"/>
      <c r="F453"/>
      <c r="G453"/>
      <c r="H453"/>
      <c r="I453"/>
    </row>
    <row r="454" spans="2:9" ht="12.75">
      <c r="B454"/>
      <c r="C454"/>
      <c r="D454"/>
      <c r="E454"/>
      <c r="F454"/>
      <c r="G454"/>
      <c r="H454"/>
      <c r="I454"/>
    </row>
    <row r="455" spans="2:9" ht="12.75">
      <c r="B455"/>
      <c r="C455"/>
      <c r="D455"/>
      <c r="E455"/>
      <c r="F455"/>
      <c r="G455"/>
      <c r="H455"/>
      <c r="I455"/>
    </row>
    <row r="456" spans="2:9" ht="12.75">
      <c r="B456"/>
      <c r="C456"/>
      <c r="D456"/>
      <c r="E456"/>
      <c r="F456"/>
      <c r="G456"/>
      <c r="H456"/>
      <c r="I456"/>
    </row>
    <row r="457" spans="2:9" ht="12.75">
      <c r="B457"/>
      <c r="C457"/>
      <c r="D457"/>
      <c r="E457"/>
      <c r="F457"/>
      <c r="G457"/>
      <c r="H457"/>
      <c r="I457"/>
    </row>
    <row r="458" spans="2:9" ht="12.75">
      <c r="B458"/>
      <c r="C458"/>
      <c r="D458"/>
      <c r="E458"/>
      <c r="F458"/>
      <c r="G458"/>
      <c r="H458"/>
      <c r="I458"/>
    </row>
    <row r="459" spans="2:9" ht="12.75">
      <c r="B459"/>
      <c r="C459"/>
      <c r="D459"/>
      <c r="E459"/>
      <c r="F459"/>
      <c r="G459"/>
      <c r="H459"/>
      <c r="I459"/>
    </row>
    <row r="460" spans="2:9" ht="12.75">
      <c r="B460"/>
      <c r="C460"/>
      <c r="D460"/>
      <c r="E460"/>
      <c r="F460"/>
      <c r="G460"/>
      <c r="H460"/>
      <c r="I460"/>
    </row>
    <row r="461" spans="2:9" ht="12.75">
      <c r="B461"/>
      <c r="C461"/>
      <c r="D461"/>
      <c r="E461"/>
      <c r="F461"/>
      <c r="G461"/>
      <c r="H461"/>
      <c r="I461"/>
    </row>
    <row r="462" spans="2:9" ht="12.75">
      <c r="B462"/>
      <c r="C462"/>
      <c r="D462"/>
      <c r="E462"/>
      <c r="F462"/>
      <c r="G462"/>
      <c r="H462"/>
      <c r="I462"/>
    </row>
    <row r="463" spans="2:9" ht="12.75">
      <c r="B463"/>
      <c r="C463"/>
      <c r="D463"/>
      <c r="E463"/>
      <c r="F463"/>
      <c r="G463"/>
      <c r="H463"/>
      <c r="I463"/>
    </row>
    <row r="465" spans="2:9" ht="12.75">
      <c r="B465"/>
      <c r="C465"/>
      <c r="D465"/>
      <c r="E465"/>
      <c r="F465"/>
      <c r="G465"/>
      <c r="H465"/>
      <c r="I465"/>
    </row>
    <row r="467" spans="2:9" ht="12.75">
      <c r="B467"/>
      <c r="C467"/>
      <c r="D467"/>
      <c r="E467"/>
      <c r="F467"/>
      <c r="G467"/>
      <c r="H467"/>
      <c r="I467"/>
    </row>
    <row r="468" spans="2:9" ht="12.75">
      <c r="B468"/>
      <c r="C468"/>
      <c r="D468"/>
      <c r="E468"/>
      <c r="F468"/>
      <c r="G468"/>
      <c r="H468"/>
      <c r="I468"/>
    </row>
    <row r="469" spans="2:9" ht="12.75">
      <c r="B469"/>
      <c r="C469"/>
      <c r="D469"/>
      <c r="E469"/>
      <c r="F469"/>
      <c r="G469"/>
      <c r="H469"/>
      <c r="I469"/>
    </row>
    <row r="470" spans="2:9" ht="12.75">
      <c r="B470"/>
      <c r="C470"/>
      <c r="D470"/>
      <c r="E470"/>
      <c r="F470"/>
      <c r="G470"/>
      <c r="H470"/>
      <c r="I470"/>
    </row>
    <row r="471" spans="2:9" ht="12.75">
      <c r="B471"/>
      <c r="C471"/>
      <c r="D471"/>
      <c r="E471"/>
      <c r="F471"/>
      <c r="G471"/>
      <c r="H471"/>
      <c r="I471"/>
    </row>
    <row r="472" spans="2:9" ht="12.75">
      <c r="B472"/>
      <c r="C472"/>
      <c r="D472"/>
      <c r="E472"/>
      <c r="F472"/>
      <c r="G472"/>
      <c r="H472"/>
      <c r="I472"/>
    </row>
    <row r="473" spans="2:9" ht="12.75">
      <c r="B473"/>
      <c r="C473"/>
      <c r="D473"/>
      <c r="E473"/>
      <c r="F473"/>
      <c r="G473"/>
      <c r="H473"/>
      <c r="I473"/>
    </row>
    <row r="474" spans="2:9" ht="12.75">
      <c r="B474"/>
      <c r="C474"/>
      <c r="D474"/>
      <c r="E474"/>
      <c r="F474"/>
      <c r="G474"/>
      <c r="H474"/>
      <c r="I474"/>
    </row>
    <row r="475" spans="2:9" ht="12.75">
      <c r="B475"/>
      <c r="C475"/>
      <c r="D475"/>
      <c r="E475"/>
      <c r="F475"/>
      <c r="G475"/>
      <c r="H475"/>
      <c r="I475"/>
    </row>
    <row r="476" spans="2:9" ht="12.75">
      <c r="B476"/>
      <c r="C476"/>
      <c r="D476"/>
      <c r="E476"/>
      <c r="F476"/>
      <c r="G476"/>
      <c r="H476"/>
      <c r="I476"/>
    </row>
    <row r="477" spans="2:9" ht="12.75">
      <c r="B477"/>
      <c r="C477"/>
      <c r="D477"/>
      <c r="E477"/>
      <c r="F477"/>
      <c r="G477"/>
      <c r="H477"/>
      <c r="I477"/>
    </row>
    <row r="478" spans="2:9" ht="12.75">
      <c r="B478"/>
      <c r="C478"/>
      <c r="D478"/>
      <c r="E478"/>
      <c r="F478"/>
      <c r="G478"/>
      <c r="H478"/>
      <c r="I478"/>
    </row>
    <row r="479" spans="2:9" ht="12.75">
      <c r="B479"/>
      <c r="C479"/>
      <c r="D479"/>
      <c r="E479"/>
      <c r="F479"/>
      <c r="G479"/>
      <c r="H479"/>
      <c r="I479"/>
    </row>
    <row r="480" spans="2:9" ht="12.75">
      <c r="B480"/>
      <c r="C480"/>
      <c r="D480"/>
      <c r="E480"/>
      <c r="F480"/>
      <c r="G480"/>
      <c r="H480"/>
      <c r="I480"/>
    </row>
    <row r="481" spans="2:9" ht="12.75">
      <c r="B481"/>
      <c r="C481"/>
      <c r="D481"/>
      <c r="E481"/>
      <c r="F481"/>
      <c r="G481"/>
      <c r="H481"/>
      <c r="I481"/>
    </row>
    <row r="482" spans="2:9" ht="12.75">
      <c r="B482"/>
      <c r="C482"/>
      <c r="D482"/>
      <c r="E482"/>
      <c r="F482"/>
      <c r="G482"/>
      <c r="H482"/>
      <c r="I482"/>
    </row>
    <row r="483" spans="2:9" ht="12.75">
      <c r="B483"/>
      <c r="C483"/>
      <c r="D483"/>
      <c r="E483"/>
      <c r="F483"/>
      <c r="G483"/>
      <c r="H483"/>
      <c r="I483"/>
    </row>
    <row r="484" spans="2:9" ht="12.75">
      <c r="B484"/>
      <c r="C484"/>
      <c r="D484"/>
      <c r="E484"/>
      <c r="F484"/>
      <c r="G484"/>
      <c r="H484"/>
      <c r="I484"/>
    </row>
    <row r="485" spans="2:9" ht="12.75">
      <c r="B485"/>
      <c r="C485"/>
      <c r="D485"/>
      <c r="E485"/>
      <c r="F485"/>
      <c r="G485"/>
      <c r="H485"/>
      <c r="I485"/>
    </row>
    <row r="486" spans="2:9" ht="12.75">
      <c r="B486"/>
      <c r="C486"/>
      <c r="D486"/>
      <c r="E486"/>
      <c r="F486"/>
      <c r="G486"/>
      <c r="H486"/>
      <c r="I486"/>
    </row>
    <row r="487" spans="2:9" ht="12.75">
      <c r="B487"/>
      <c r="C487"/>
      <c r="D487"/>
      <c r="E487"/>
      <c r="F487"/>
      <c r="G487"/>
      <c r="H487"/>
      <c r="I487"/>
    </row>
    <row r="488" spans="2:9" ht="12.75">
      <c r="B488"/>
      <c r="C488"/>
      <c r="D488"/>
      <c r="E488"/>
      <c r="F488"/>
      <c r="G488"/>
      <c r="H488"/>
      <c r="I488"/>
    </row>
    <row r="489" spans="2:9" ht="12.75">
      <c r="B489"/>
      <c r="C489"/>
      <c r="D489"/>
      <c r="E489"/>
      <c r="F489"/>
      <c r="G489"/>
      <c r="H489"/>
      <c r="I489"/>
    </row>
    <row r="490" spans="2:9" ht="12.75">
      <c r="B490"/>
      <c r="C490"/>
      <c r="D490"/>
      <c r="E490"/>
      <c r="F490"/>
      <c r="G490"/>
      <c r="H490"/>
      <c r="I490"/>
    </row>
    <row r="491" spans="2:9" ht="12.75">
      <c r="B491"/>
      <c r="C491"/>
      <c r="D491"/>
      <c r="E491"/>
      <c r="F491"/>
      <c r="G491"/>
      <c r="H491"/>
      <c r="I491"/>
    </row>
    <row r="492" spans="2:9" ht="12.75">
      <c r="B492"/>
      <c r="C492"/>
      <c r="D492"/>
      <c r="E492"/>
      <c r="F492"/>
      <c r="G492"/>
      <c r="H492"/>
      <c r="I492"/>
    </row>
    <row r="493" spans="2:9" ht="12.75">
      <c r="B493"/>
      <c r="C493"/>
      <c r="D493"/>
      <c r="E493"/>
      <c r="F493"/>
      <c r="G493"/>
      <c r="H493"/>
      <c r="I493"/>
    </row>
    <row r="494" spans="2:9" ht="12.75">
      <c r="B494"/>
      <c r="C494"/>
      <c r="D494"/>
      <c r="E494"/>
      <c r="F494"/>
      <c r="G494"/>
      <c r="H494"/>
      <c r="I494"/>
    </row>
    <row r="495" spans="2:9" ht="12.75">
      <c r="B495"/>
      <c r="C495"/>
      <c r="D495"/>
      <c r="E495"/>
      <c r="F495"/>
      <c r="G495"/>
      <c r="H495"/>
      <c r="I495"/>
    </row>
    <row r="496" spans="2:9" ht="12.75">
      <c r="B496"/>
      <c r="C496"/>
      <c r="D496"/>
      <c r="E496"/>
      <c r="F496"/>
      <c r="G496"/>
      <c r="H496"/>
      <c r="I496"/>
    </row>
    <row r="497" spans="2:9" ht="12.75">
      <c r="B497"/>
      <c r="C497"/>
      <c r="D497"/>
      <c r="E497"/>
      <c r="F497"/>
      <c r="G497"/>
      <c r="H497"/>
      <c r="I497"/>
    </row>
    <row r="498" spans="2:9" ht="12.75">
      <c r="B498"/>
      <c r="C498"/>
      <c r="D498"/>
      <c r="E498"/>
      <c r="F498"/>
      <c r="G498"/>
      <c r="H498"/>
      <c r="I498"/>
    </row>
    <row r="499" spans="2:9" ht="12.75">
      <c r="B499"/>
      <c r="C499"/>
      <c r="D499"/>
      <c r="E499"/>
      <c r="F499"/>
      <c r="G499"/>
      <c r="H499"/>
      <c r="I499"/>
    </row>
    <row r="500" spans="2:9" ht="12.75">
      <c r="B500"/>
      <c r="C500"/>
      <c r="D500"/>
      <c r="E500"/>
      <c r="F500"/>
      <c r="G500"/>
      <c r="H500"/>
      <c r="I500"/>
    </row>
    <row r="501" spans="2:9" ht="12.75">
      <c r="B501"/>
      <c r="C501"/>
      <c r="D501"/>
      <c r="E501"/>
      <c r="F501"/>
      <c r="G501"/>
      <c r="H501"/>
      <c r="I501"/>
    </row>
    <row r="502" spans="2:9" ht="12.75">
      <c r="B502"/>
      <c r="C502"/>
      <c r="D502"/>
      <c r="E502"/>
      <c r="F502"/>
      <c r="G502"/>
      <c r="H502"/>
      <c r="I502"/>
    </row>
    <row r="503" spans="2:9" ht="12.75">
      <c r="B503"/>
      <c r="C503"/>
      <c r="D503"/>
      <c r="E503"/>
      <c r="F503"/>
      <c r="G503"/>
      <c r="H503"/>
      <c r="I503"/>
    </row>
    <row r="504" spans="2:9" ht="12.75">
      <c r="B504"/>
      <c r="C504"/>
      <c r="D504"/>
      <c r="E504"/>
      <c r="F504"/>
      <c r="G504"/>
      <c r="H504"/>
      <c r="I504"/>
    </row>
    <row r="505" spans="2:9" ht="12.75">
      <c r="B505"/>
      <c r="C505"/>
      <c r="D505"/>
      <c r="E505"/>
      <c r="F505"/>
      <c r="G505"/>
      <c r="H505"/>
      <c r="I505"/>
    </row>
    <row r="506" spans="2:9" ht="12.75">
      <c r="B506"/>
      <c r="C506"/>
      <c r="D506"/>
      <c r="E506"/>
      <c r="F506"/>
      <c r="G506"/>
      <c r="H506"/>
      <c r="I506"/>
    </row>
    <row r="507" spans="2:9" ht="12.75">
      <c r="B507"/>
      <c r="C507"/>
      <c r="D507"/>
      <c r="E507"/>
      <c r="F507"/>
      <c r="G507"/>
      <c r="H507"/>
      <c r="I507"/>
    </row>
    <row r="508" spans="2:9" ht="12.75">
      <c r="B508"/>
      <c r="C508"/>
      <c r="D508"/>
      <c r="E508"/>
      <c r="F508"/>
      <c r="G508"/>
      <c r="H508"/>
      <c r="I508"/>
    </row>
    <row r="509" spans="2:9" ht="12.75">
      <c r="B509"/>
      <c r="C509"/>
      <c r="D509"/>
      <c r="E509"/>
      <c r="F509"/>
      <c r="G509"/>
      <c r="H509"/>
      <c r="I509"/>
    </row>
    <row r="510" spans="2:9" ht="12.75">
      <c r="B510"/>
      <c r="C510"/>
      <c r="D510"/>
      <c r="E510"/>
      <c r="F510"/>
      <c r="G510"/>
      <c r="H510"/>
      <c r="I510"/>
    </row>
    <row r="511" spans="2:9" ht="12.75">
      <c r="B511"/>
      <c r="C511"/>
      <c r="D511"/>
      <c r="E511"/>
      <c r="F511"/>
      <c r="G511"/>
      <c r="H511"/>
      <c r="I511"/>
    </row>
    <row r="512" spans="2:9" ht="12.75">
      <c r="B512"/>
      <c r="C512"/>
      <c r="D512"/>
      <c r="E512"/>
      <c r="F512"/>
      <c r="G512"/>
      <c r="H512"/>
      <c r="I512"/>
    </row>
    <row r="513" spans="2:9" ht="12.75">
      <c r="B513"/>
      <c r="C513"/>
      <c r="D513"/>
      <c r="E513"/>
      <c r="F513"/>
      <c r="G513"/>
      <c r="H513"/>
      <c r="I513"/>
    </row>
    <row r="514" spans="2:9" ht="12.75">
      <c r="B514"/>
      <c r="C514"/>
      <c r="D514"/>
      <c r="E514"/>
      <c r="F514"/>
      <c r="G514"/>
      <c r="H514"/>
      <c r="I514"/>
    </row>
    <row r="515" spans="2:9" ht="12.75">
      <c r="B515"/>
      <c r="C515"/>
      <c r="D515"/>
      <c r="E515"/>
      <c r="F515"/>
      <c r="G515"/>
      <c r="H515"/>
      <c r="I515"/>
    </row>
    <row r="516" spans="2:9" ht="12.75">
      <c r="B516"/>
      <c r="C516"/>
      <c r="D516"/>
      <c r="E516"/>
      <c r="F516"/>
      <c r="G516"/>
      <c r="H516"/>
      <c r="I516"/>
    </row>
    <row r="517" spans="2:9" ht="12.75">
      <c r="B517"/>
      <c r="C517"/>
      <c r="D517"/>
      <c r="E517"/>
      <c r="F517"/>
      <c r="G517"/>
      <c r="H517"/>
      <c r="I517"/>
    </row>
    <row r="518" spans="2:9" ht="12.75">
      <c r="B518"/>
      <c r="C518"/>
      <c r="D518"/>
      <c r="E518"/>
      <c r="F518"/>
      <c r="G518"/>
      <c r="H518"/>
      <c r="I518"/>
    </row>
    <row r="519" spans="2:9" ht="12.75">
      <c r="B519"/>
      <c r="C519"/>
      <c r="D519"/>
      <c r="E519"/>
      <c r="F519"/>
      <c r="G519"/>
      <c r="H519"/>
      <c r="I519"/>
    </row>
    <row r="520" spans="2:9" ht="12.75">
      <c r="B520"/>
      <c r="C520"/>
      <c r="D520"/>
      <c r="E520"/>
      <c r="F520"/>
      <c r="G520"/>
      <c r="H520"/>
      <c r="I520"/>
    </row>
    <row r="521" spans="2:9" ht="12.75">
      <c r="B521"/>
      <c r="C521"/>
      <c r="D521"/>
      <c r="E521"/>
      <c r="F521"/>
      <c r="G521"/>
      <c r="H521"/>
      <c r="I521"/>
    </row>
    <row r="522" spans="2:9" ht="12.75">
      <c r="B522"/>
      <c r="C522"/>
      <c r="D522"/>
      <c r="E522"/>
      <c r="F522"/>
      <c r="G522"/>
      <c r="H522"/>
      <c r="I522"/>
    </row>
    <row r="523" spans="2:9" ht="12.75">
      <c r="B523"/>
      <c r="C523"/>
      <c r="D523"/>
      <c r="E523"/>
      <c r="F523"/>
      <c r="G523"/>
      <c r="H523"/>
      <c r="I523"/>
    </row>
    <row r="524" spans="2:9" ht="12.75">
      <c r="B524"/>
      <c r="C524"/>
      <c r="D524"/>
      <c r="E524"/>
      <c r="F524"/>
      <c r="G524"/>
      <c r="H524"/>
      <c r="I524"/>
    </row>
    <row r="525" spans="2:9" ht="12.75">
      <c r="B525"/>
      <c r="C525"/>
      <c r="D525"/>
      <c r="E525"/>
      <c r="F525"/>
      <c r="G525"/>
      <c r="H525"/>
      <c r="I525"/>
    </row>
    <row r="526" spans="2:9" ht="12.75">
      <c r="B526"/>
      <c r="C526"/>
      <c r="D526"/>
      <c r="E526"/>
      <c r="F526"/>
      <c r="G526"/>
      <c r="H526"/>
      <c r="I526"/>
    </row>
    <row r="527" spans="2:9" ht="12.75">
      <c r="B527"/>
      <c r="C527"/>
      <c r="D527"/>
      <c r="E527"/>
      <c r="F527"/>
      <c r="G527"/>
      <c r="H527"/>
      <c r="I527"/>
    </row>
    <row r="528" spans="2:9" ht="12.75">
      <c r="B528"/>
      <c r="C528"/>
      <c r="D528"/>
      <c r="E528"/>
      <c r="F528"/>
      <c r="G528"/>
      <c r="H528"/>
      <c r="I528"/>
    </row>
    <row r="529" spans="2:9" ht="12.75">
      <c r="B529"/>
      <c r="C529"/>
      <c r="D529"/>
      <c r="E529"/>
      <c r="F529"/>
      <c r="G529"/>
      <c r="H529"/>
      <c r="I529"/>
    </row>
    <row r="532" spans="2:9" ht="12.75">
      <c r="B532"/>
      <c r="C532"/>
      <c r="D532"/>
      <c r="E532"/>
      <c r="F532"/>
      <c r="G532"/>
      <c r="H532"/>
      <c r="I532"/>
    </row>
    <row r="533" spans="2:9" ht="12.75">
      <c r="B533"/>
      <c r="C533"/>
      <c r="D533"/>
      <c r="E533"/>
      <c r="F533"/>
      <c r="G533"/>
      <c r="H533"/>
      <c r="I533"/>
    </row>
    <row r="534" spans="2:9" ht="12.75">
      <c r="B534"/>
      <c r="C534"/>
      <c r="D534"/>
      <c r="E534"/>
      <c r="F534"/>
      <c r="G534"/>
      <c r="H534"/>
      <c r="I534"/>
    </row>
    <row r="535" spans="2:9" ht="12.75">
      <c r="B535"/>
      <c r="C535"/>
      <c r="D535"/>
      <c r="E535"/>
      <c r="F535"/>
      <c r="G535"/>
      <c r="H535"/>
      <c r="I535"/>
    </row>
    <row r="536" spans="2:9" ht="12.75">
      <c r="B536"/>
      <c r="C536"/>
      <c r="D536"/>
      <c r="E536"/>
      <c r="F536"/>
      <c r="G536"/>
      <c r="H536"/>
      <c r="I536"/>
    </row>
    <row r="537" spans="2:9" ht="12.75">
      <c r="B537"/>
      <c r="C537"/>
      <c r="D537"/>
      <c r="E537"/>
      <c r="F537"/>
      <c r="G537"/>
      <c r="H537"/>
      <c r="I537"/>
    </row>
    <row r="538" spans="2:9" ht="12.75">
      <c r="B538"/>
      <c r="C538"/>
      <c r="D538"/>
      <c r="E538"/>
      <c r="F538"/>
      <c r="G538"/>
      <c r="H538"/>
      <c r="I538"/>
    </row>
    <row r="539" spans="2:9" ht="12.75">
      <c r="B539"/>
      <c r="C539"/>
      <c r="D539"/>
      <c r="E539"/>
      <c r="F539"/>
      <c r="G539"/>
      <c r="H539"/>
      <c r="I539"/>
    </row>
    <row r="540" spans="2:9" ht="12.75">
      <c r="B540"/>
      <c r="C540"/>
      <c r="D540"/>
      <c r="E540"/>
      <c r="F540"/>
      <c r="G540"/>
      <c r="H540"/>
      <c r="I540"/>
    </row>
    <row r="541" spans="2:9" ht="12.75">
      <c r="B541"/>
      <c r="C541"/>
      <c r="D541"/>
      <c r="E541"/>
      <c r="F541"/>
      <c r="G541"/>
      <c r="H541"/>
      <c r="I541"/>
    </row>
    <row r="542" spans="2:9" ht="12.75">
      <c r="B542"/>
      <c r="C542"/>
      <c r="D542"/>
      <c r="E542"/>
      <c r="F542"/>
      <c r="G542"/>
      <c r="H542"/>
      <c r="I542"/>
    </row>
    <row r="543" spans="2:9" ht="12.75">
      <c r="B543"/>
      <c r="C543"/>
      <c r="D543"/>
      <c r="E543"/>
      <c r="F543"/>
      <c r="G543"/>
      <c r="H543"/>
      <c r="I543"/>
    </row>
    <row r="544" spans="2:9" ht="12.75">
      <c r="B544"/>
      <c r="C544"/>
      <c r="D544"/>
      <c r="E544"/>
      <c r="F544"/>
      <c r="G544"/>
      <c r="H544"/>
      <c r="I544"/>
    </row>
    <row r="545" spans="2:9" ht="12.75">
      <c r="B545"/>
      <c r="C545"/>
      <c r="D545"/>
      <c r="E545"/>
      <c r="F545"/>
      <c r="G545"/>
      <c r="H545"/>
      <c r="I545"/>
    </row>
    <row r="546" spans="2:9" ht="12.75">
      <c r="B546"/>
      <c r="C546"/>
      <c r="D546"/>
      <c r="E546"/>
      <c r="F546"/>
      <c r="G546"/>
      <c r="H546"/>
      <c r="I546"/>
    </row>
    <row r="547" spans="2:9" ht="12.75">
      <c r="B547"/>
      <c r="C547"/>
      <c r="D547"/>
      <c r="E547"/>
      <c r="F547"/>
      <c r="G547"/>
      <c r="H547"/>
      <c r="I547"/>
    </row>
    <row r="548" spans="2:9" ht="12.75">
      <c r="B548"/>
      <c r="C548"/>
      <c r="D548"/>
      <c r="E548"/>
      <c r="F548"/>
      <c r="G548"/>
      <c r="H548"/>
      <c r="I548"/>
    </row>
    <row r="549" spans="2:9" ht="12.75">
      <c r="B549"/>
      <c r="C549"/>
      <c r="D549"/>
      <c r="E549"/>
      <c r="F549"/>
      <c r="G549"/>
      <c r="H549"/>
      <c r="I549"/>
    </row>
    <row r="550" spans="2:9" ht="12.75">
      <c r="B550"/>
      <c r="C550"/>
      <c r="D550"/>
      <c r="E550"/>
      <c r="F550"/>
      <c r="G550"/>
      <c r="H550"/>
      <c r="I550"/>
    </row>
    <row r="551" spans="2:9" ht="12.75">
      <c r="B551"/>
      <c r="C551"/>
      <c r="D551"/>
      <c r="E551"/>
      <c r="F551"/>
      <c r="G551"/>
      <c r="H551"/>
      <c r="I551"/>
    </row>
    <row r="552" spans="2:9" ht="12.75">
      <c r="B552"/>
      <c r="C552"/>
      <c r="D552"/>
      <c r="E552"/>
      <c r="F552"/>
      <c r="G552"/>
      <c r="H552"/>
      <c r="I552"/>
    </row>
    <row r="553" spans="2:9" ht="12.75">
      <c r="B553"/>
      <c r="C553"/>
      <c r="D553"/>
      <c r="E553"/>
      <c r="F553"/>
      <c r="G553"/>
      <c r="H553"/>
      <c r="I553"/>
    </row>
    <row r="554" spans="2:9" ht="12.75">
      <c r="B554"/>
      <c r="C554"/>
      <c r="D554"/>
      <c r="E554"/>
      <c r="F554"/>
      <c r="G554"/>
      <c r="H554"/>
      <c r="I554"/>
    </row>
    <row r="555" spans="2:9" ht="12.75">
      <c r="B555"/>
      <c r="C555"/>
      <c r="D555"/>
      <c r="E555"/>
      <c r="F555"/>
      <c r="G555"/>
      <c r="H555"/>
      <c r="I555"/>
    </row>
    <row r="556" spans="2:9" ht="12.75">
      <c r="B556"/>
      <c r="C556"/>
      <c r="D556"/>
      <c r="E556"/>
      <c r="F556"/>
      <c r="G556"/>
      <c r="H556"/>
      <c r="I556"/>
    </row>
    <row r="557" spans="2:9" ht="12.75">
      <c r="B557"/>
      <c r="C557"/>
      <c r="D557"/>
      <c r="E557"/>
      <c r="F557"/>
      <c r="G557"/>
      <c r="H557"/>
      <c r="I557"/>
    </row>
    <row r="558" spans="2:9" ht="12.75">
      <c r="B558"/>
      <c r="C558"/>
      <c r="D558"/>
      <c r="E558"/>
      <c r="F558"/>
      <c r="G558"/>
      <c r="H558"/>
      <c r="I558"/>
    </row>
    <row r="559" spans="2:9" ht="12.75">
      <c r="B559"/>
      <c r="C559"/>
      <c r="D559"/>
      <c r="E559"/>
      <c r="F559"/>
      <c r="G559"/>
      <c r="H559"/>
      <c r="I559"/>
    </row>
    <row r="560" spans="2:9" ht="12.75">
      <c r="B560"/>
      <c r="C560"/>
      <c r="D560"/>
      <c r="E560"/>
      <c r="F560"/>
      <c r="G560"/>
      <c r="H560"/>
      <c r="I560"/>
    </row>
    <row r="561" spans="2:9" ht="12.75">
      <c r="B561"/>
      <c r="C561"/>
      <c r="D561"/>
      <c r="E561"/>
      <c r="F561"/>
      <c r="G561"/>
      <c r="H561"/>
      <c r="I561"/>
    </row>
    <row r="562" spans="2:9" ht="12.75">
      <c r="B562"/>
      <c r="C562"/>
      <c r="D562"/>
      <c r="E562"/>
      <c r="F562"/>
      <c r="G562"/>
      <c r="H562"/>
      <c r="I562"/>
    </row>
    <row r="563" spans="2:9" ht="12.75">
      <c r="B563"/>
      <c r="C563"/>
      <c r="D563"/>
      <c r="E563"/>
      <c r="F563"/>
      <c r="G563"/>
      <c r="H563"/>
      <c r="I563"/>
    </row>
    <row r="564" spans="2:9" ht="12.75">
      <c r="B564"/>
      <c r="C564"/>
      <c r="D564"/>
      <c r="E564"/>
      <c r="F564"/>
      <c r="G564"/>
      <c r="H564"/>
      <c r="I564"/>
    </row>
    <row r="565" spans="2:9" ht="12.75">
      <c r="B565"/>
      <c r="C565"/>
      <c r="D565"/>
      <c r="E565"/>
      <c r="F565"/>
      <c r="G565"/>
      <c r="H565"/>
      <c r="I565"/>
    </row>
    <row r="566" spans="2:9" ht="12.75">
      <c r="B566"/>
      <c r="C566"/>
      <c r="D566"/>
      <c r="E566"/>
      <c r="F566"/>
      <c r="G566"/>
      <c r="H566"/>
      <c r="I566"/>
    </row>
    <row r="567" spans="2:9" ht="12.75">
      <c r="B567"/>
      <c r="C567"/>
      <c r="D567"/>
      <c r="E567"/>
      <c r="F567"/>
      <c r="G567"/>
      <c r="H567"/>
      <c r="I567"/>
    </row>
    <row r="568" spans="2:9" ht="12.75">
      <c r="B568"/>
      <c r="C568"/>
      <c r="D568"/>
      <c r="E568"/>
      <c r="F568"/>
      <c r="G568"/>
      <c r="H568"/>
      <c r="I568"/>
    </row>
    <row r="569" spans="2:9" ht="12.75">
      <c r="B569"/>
      <c r="C569"/>
      <c r="D569"/>
      <c r="E569"/>
      <c r="F569"/>
      <c r="G569"/>
      <c r="H569"/>
      <c r="I569"/>
    </row>
    <row r="570" spans="2:9" ht="12.75">
      <c r="B570"/>
      <c r="C570"/>
      <c r="D570"/>
      <c r="E570"/>
      <c r="F570"/>
      <c r="G570"/>
      <c r="H570"/>
      <c r="I570"/>
    </row>
    <row r="571" spans="2:9" ht="12.75">
      <c r="B571"/>
      <c r="C571"/>
      <c r="D571"/>
      <c r="E571"/>
      <c r="F571"/>
      <c r="G571"/>
      <c r="H571"/>
      <c r="I571"/>
    </row>
    <row r="572" spans="2:9" ht="12.75">
      <c r="B572"/>
      <c r="C572"/>
      <c r="D572"/>
      <c r="E572"/>
      <c r="F572"/>
      <c r="G572"/>
      <c r="H572"/>
      <c r="I572"/>
    </row>
    <row r="573" spans="2:9" ht="12.75">
      <c r="B573"/>
      <c r="C573"/>
      <c r="D573"/>
      <c r="E573"/>
      <c r="F573"/>
      <c r="G573"/>
      <c r="H573"/>
      <c r="I573"/>
    </row>
    <row r="574" spans="2:9" ht="12.75">
      <c r="B574"/>
      <c r="C574"/>
      <c r="D574"/>
      <c r="E574"/>
      <c r="F574"/>
      <c r="G574"/>
      <c r="H574"/>
      <c r="I574"/>
    </row>
    <row r="575" spans="2:9" ht="12.75">
      <c r="B575"/>
      <c r="C575"/>
      <c r="D575"/>
      <c r="E575"/>
      <c r="F575"/>
      <c r="G575"/>
      <c r="H575"/>
      <c r="I575"/>
    </row>
    <row r="576" spans="2:9" ht="12.75">
      <c r="B576"/>
      <c r="C576"/>
      <c r="D576"/>
      <c r="E576"/>
      <c r="F576"/>
      <c r="G576"/>
      <c r="H576"/>
      <c r="I576"/>
    </row>
    <row r="577" spans="2:9" ht="12.75">
      <c r="B577"/>
      <c r="C577"/>
      <c r="D577"/>
      <c r="E577"/>
      <c r="F577"/>
      <c r="G577"/>
      <c r="H577"/>
      <c r="I577"/>
    </row>
    <row r="578" spans="2:9" ht="12.75">
      <c r="B578"/>
      <c r="C578"/>
      <c r="D578"/>
      <c r="E578"/>
      <c r="F578"/>
      <c r="G578"/>
      <c r="H578"/>
      <c r="I578"/>
    </row>
    <row r="579" spans="2:9" ht="12.75">
      <c r="B579"/>
      <c r="C579"/>
      <c r="D579"/>
      <c r="E579"/>
      <c r="F579"/>
      <c r="G579"/>
      <c r="H579"/>
      <c r="I579"/>
    </row>
    <row r="580" spans="2:9" ht="12.75">
      <c r="B580"/>
      <c r="C580"/>
      <c r="D580"/>
      <c r="E580"/>
      <c r="F580"/>
      <c r="G580"/>
      <c r="H580"/>
      <c r="I580"/>
    </row>
    <row r="581" spans="2:9" ht="12.75">
      <c r="B581"/>
      <c r="C581"/>
      <c r="D581"/>
      <c r="E581"/>
      <c r="F581"/>
      <c r="G581"/>
      <c r="H581"/>
      <c r="I581"/>
    </row>
    <row r="582" spans="2:9" ht="12.75">
      <c r="B582"/>
      <c r="C582"/>
      <c r="D582"/>
      <c r="E582"/>
      <c r="F582"/>
      <c r="G582"/>
      <c r="H582"/>
      <c r="I582"/>
    </row>
    <row r="583" spans="2:9" ht="12.75">
      <c r="B583"/>
      <c r="C583"/>
      <c r="D583"/>
      <c r="E583"/>
      <c r="F583"/>
      <c r="G583"/>
      <c r="H583"/>
      <c r="I583"/>
    </row>
    <row r="584" spans="2:9" ht="12.75">
      <c r="B584"/>
      <c r="C584"/>
      <c r="D584"/>
      <c r="E584"/>
      <c r="F584"/>
      <c r="G584"/>
      <c r="H584"/>
      <c r="I584"/>
    </row>
    <row r="585" spans="2:9" ht="12.75">
      <c r="B585"/>
      <c r="C585"/>
      <c r="D585"/>
      <c r="E585"/>
      <c r="F585"/>
      <c r="G585"/>
      <c r="H585"/>
      <c r="I585"/>
    </row>
    <row r="586" spans="2:9" ht="12.75">
      <c r="B586"/>
      <c r="C586"/>
      <c r="D586"/>
      <c r="E586"/>
      <c r="F586"/>
      <c r="G586"/>
      <c r="H586"/>
      <c r="I586"/>
    </row>
    <row r="587" spans="2:9" ht="12.75">
      <c r="B587"/>
      <c r="C587"/>
      <c r="D587"/>
      <c r="E587"/>
      <c r="F587"/>
      <c r="G587"/>
      <c r="H587"/>
      <c r="I587"/>
    </row>
    <row r="588" spans="2:9" ht="12.75">
      <c r="B588"/>
      <c r="C588"/>
      <c r="D588"/>
      <c r="E588"/>
      <c r="F588"/>
      <c r="G588"/>
      <c r="H588"/>
      <c r="I588"/>
    </row>
    <row r="589" spans="2:9" ht="12.75">
      <c r="B589"/>
      <c r="C589"/>
      <c r="D589"/>
      <c r="E589"/>
      <c r="F589"/>
      <c r="G589"/>
      <c r="H589"/>
      <c r="I589"/>
    </row>
    <row r="590" spans="2:9" ht="12.75">
      <c r="B590"/>
      <c r="C590"/>
      <c r="D590"/>
      <c r="E590"/>
      <c r="F590"/>
      <c r="G590"/>
      <c r="H590"/>
      <c r="I590"/>
    </row>
    <row r="591" spans="2:9" ht="12.75">
      <c r="B591"/>
      <c r="C591"/>
      <c r="D591"/>
      <c r="E591"/>
      <c r="F591"/>
      <c r="G591"/>
      <c r="H591"/>
      <c r="I591"/>
    </row>
    <row r="592" spans="2:9" ht="12.75">
      <c r="B592"/>
      <c r="C592"/>
      <c r="D592"/>
      <c r="E592"/>
      <c r="F592"/>
      <c r="G592"/>
      <c r="H592"/>
      <c r="I592"/>
    </row>
    <row r="593" spans="2:9" ht="12.75">
      <c r="B593"/>
      <c r="C593"/>
      <c r="D593"/>
      <c r="E593"/>
      <c r="F593"/>
      <c r="G593"/>
      <c r="H593"/>
      <c r="I593"/>
    </row>
    <row r="594" spans="2:9" ht="12.75">
      <c r="B594"/>
      <c r="C594"/>
      <c r="D594"/>
      <c r="E594"/>
      <c r="F594"/>
      <c r="G594"/>
      <c r="H594"/>
      <c r="I594"/>
    </row>
    <row r="595" spans="2:9" ht="12.75">
      <c r="B595"/>
      <c r="C595"/>
      <c r="D595"/>
      <c r="E595"/>
      <c r="F595"/>
      <c r="G595"/>
      <c r="H595"/>
      <c r="I595"/>
    </row>
    <row r="596" spans="2:9" ht="12.75">
      <c r="B596"/>
      <c r="C596"/>
      <c r="D596"/>
      <c r="E596"/>
      <c r="F596"/>
      <c r="G596"/>
      <c r="H596"/>
      <c r="I596"/>
    </row>
    <row r="597" spans="2:9" ht="12.75">
      <c r="B597"/>
      <c r="C597"/>
      <c r="D597"/>
      <c r="E597"/>
      <c r="F597"/>
      <c r="G597"/>
      <c r="H597"/>
      <c r="I597"/>
    </row>
    <row r="598" spans="2:9" ht="12.75">
      <c r="B598"/>
      <c r="C598"/>
      <c r="D598"/>
      <c r="E598"/>
      <c r="F598"/>
      <c r="G598"/>
      <c r="H598"/>
      <c r="I598"/>
    </row>
    <row r="599" spans="2:9" ht="12.75">
      <c r="B599"/>
      <c r="C599"/>
      <c r="D599"/>
      <c r="E599"/>
      <c r="F599"/>
      <c r="G599"/>
      <c r="H599"/>
      <c r="I599"/>
    </row>
    <row r="600" spans="2:9" ht="12.75">
      <c r="B600"/>
      <c r="C600"/>
      <c r="D600"/>
      <c r="E600"/>
      <c r="F600"/>
      <c r="G600"/>
      <c r="H600"/>
      <c r="I600"/>
    </row>
    <row r="601" spans="2:9" ht="12.75">
      <c r="B601"/>
      <c r="C601"/>
      <c r="D601"/>
      <c r="E601"/>
      <c r="F601"/>
      <c r="G601"/>
      <c r="H601"/>
      <c r="I601"/>
    </row>
    <row r="602" spans="2:9" ht="12.75">
      <c r="B602"/>
      <c r="C602"/>
      <c r="D602"/>
      <c r="E602"/>
      <c r="F602"/>
      <c r="G602"/>
      <c r="H602"/>
      <c r="I602"/>
    </row>
    <row r="603" spans="2:9" ht="12.75">
      <c r="B603"/>
      <c r="C603"/>
      <c r="D603"/>
      <c r="E603"/>
      <c r="F603"/>
      <c r="G603"/>
      <c r="H603"/>
      <c r="I603"/>
    </row>
    <row r="604" spans="2:9" ht="12.75">
      <c r="B604"/>
      <c r="C604"/>
      <c r="D604"/>
      <c r="E604"/>
      <c r="F604"/>
      <c r="G604"/>
      <c r="H604"/>
      <c r="I604"/>
    </row>
    <row r="605" spans="2:9" ht="12.75">
      <c r="B605"/>
      <c r="C605"/>
      <c r="D605"/>
      <c r="E605"/>
      <c r="F605"/>
      <c r="G605"/>
      <c r="H605"/>
      <c r="I605"/>
    </row>
    <row r="606" spans="2:9" ht="12.75">
      <c r="B606"/>
      <c r="C606"/>
      <c r="D606"/>
      <c r="E606"/>
      <c r="F606"/>
      <c r="G606"/>
      <c r="H606"/>
      <c r="I606"/>
    </row>
    <row r="607" spans="2:9" ht="12.75">
      <c r="B607"/>
      <c r="C607"/>
      <c r="D607"/>
      <c r="E607"/>
      <c r="F607"/>
      <c r="G607"/>
      <c r="H607"/>
      <c r="I607"/>
    </row>
    <row r="608" spans="2:9" ht="12.75">
      <c r="B608"/>
      <c r="C608"/>
      <c r="D608"/>
      <c r="E608"/>
      <c r="F608"/>
      <c r="G608"/>
      <c r="H608"/>
      <c r="I608"/>
    </row>
    <row r="609" spans="2:9" ht="12.75">
      <c r="B609"/>
      <c r="C609"/>
      <c r="D609"/>
      <c r="E609"/>
      <c r="F609"/>
      <c r="G609"/>
      <c r="H609"/>
      <c r="I609"/>
    </row>
    <row r="610" spans="2:9" ht="12.75">
      <c r="B610"/>
      <c r="C610"/>
      <c r="D610"/>
      <c r="E610"/>
      <c r="F610"/>
      <c r="G610"/>
      <c r="H610"/>
      <c r="I610"/>
    </row>
    <row r="611" spans="2:9" ht="12.75">
      <c r="B611"/>
      <c r="C611"/>
      <c r="D611"/>
      <c r="E611"/>
      <c r="F611"/>
      <c r="G611"/>
      <c r="H611"/>
      <c r="I611"/>
    </row>
    <row r="612" spans="2:9" ht="12.75">
      <c r="B612"/>
      <c r="C612"/>
      <c r="D612"/>
      <c r="E612"/>
      <c r="F612"/>
      <c r="G612"/>
      <c r="H612"/>
      <c r="I612"/>
    </row>
    <row r="613" spans="2:9" ht="12.75">
      <c r="B613"/>
      <c r="C613"/>
      <c r="D613"/>
      <c r="E613"/>
      <c r="F613"/>
      <c r="G613"/>
      <c r="H613"/>
      <c r="I613"/>
    </row>
    <row r="614" spans="2:9" ht="12.75">
      <c r="B614"/>
      <c r="C614"/>
      <c r="D614"/>
      <c r="E614"/>
      <c r="F614"/>
      <c r="G614"/>
      <c r="H614"/>
      <c r="I614"/>
    </row>
    <row r="615" spans="2:9" ht="12.75">
      <c r="B615"/>
      <c r="C615"/>
      <c r="D615"/>
      <c r="E615"/>
      <c r="F615"/>
      <c r="G615"/>
      <c r="H615"/>
      <c r="I615"/>
    </row>
    <row r="616" spans="2:9" ht="12.75">
      <c r="B616"/>
      <c r="C616"/>
      <c r="D616"/>
      <c r="E616"/>
      <c r="F616"/>
      <c r="G616"/>
      <c r="H616"/>
      <c r="I616"/>
    </row>
    <row r="617" spans="2:9" ht="12.75">
      <c r="B617"/>
      <c r="C617"/>
      <c r="D617"/>
      <c r="E617"/>
      <c r="F617"/>
      <c r="G617"/>
      <c r="H617"/>
      <c r="I617"/>
    </row>
    <row r="618" spans="2:9" ht="12.75">
      <c r="B618"/>
      <c r="C618"/>
      <c r="D618"/>
      <c r="E618"/>
      <c r="F618"/>
      <c r="G618"/>
      <c r="H618"/>
      <c r="I618"/>
    </row>
    <row r="619" spans="2:9" ht="12.75">
      <c r="B619"/>
      <c r="C619"/>
      <c r="D619"/>
      <c r="E619"/>
      <c r="F619"/>
      <c r="G619"/>
      <c r="H619"/>
      <c r="I619"/>
    </row>
    <row r="620" spans="2:9" ht="12.75">
      <c r="B620"/>
      <c r="C620"/>
      <c r="D620"/>
      <c r="E620"/>
      <c r="F620"/>
      <c r="G620"/>
      <c r="H620"/>
      <c r="I620"/>
    </row>
    <row r="621" spans="2:9" ht="12.75">
      <c r="B621"/>
      <c r="C621"/>
      <c r="D621"/>
      <c r="E621"/>
      <c r="F621"/>
      <c r="G621"/>
      <c r="H621"/>
      <c r="I621"/>
    </row>
    <row r="622" spans="2:9" ht="12.75">
      <c r="B622"/>
      <c r="C622"/>
      <c r="D622"/>
      <c r="E622"/>
      <c r="F622"/>
      <c r="G622"/>
      <c r="H622"/>
      <c r="I622"/>
    </row>
    <row r="623" spans="2:9" ht="12.75">
      <c r="B623"/>
      <c r="C623"/>
      <c r="D623"/>
      <c r="E623"/>
      <c r="F623"/>
      <c r="G623"/>
      <c r="H623"/>
      <c r="I623"/>
    </row>
    <row r="624" spans="2:9" ht="12.75">
      <c r="B624"/>
      <c r="C624"/>
      <c r="D624"/>
      <c r="E624"/>
      <c r="F624"/>
      <c r="G624"/>
      <c r="H624"/>
      <c r="I624"/>
    </row>
    <row r="625" spans="2:9" ht="12.75">
      <c r="B625"/>
      <c r="C625"/>
      <c r="D625"/>
      <c r="E625"/>
      <c r="F625"/>
      <c r="G625"/>
      <c r="H625"/>
      <c r="I625"/>
    </row>
    <row r="626" spans="2:9" ht="12.75">
      <c r="B626"/>
      <c r="C626"/>
      <c r="D626"/>
      <c r="E626"/>
      <c r="F626"/>
      <c r="G626"/>
      <c r="H626"/>
      <c r="I626"/>
    </row>
    <row r="627" spans="2:9" ht="12.75">
      <c r="B627"/>
      <c r="C627"/>
      <c r="D627"/>
      <c r="E627"/>
      <c r="F627"/>
      <c r="G627"/>
      <c r="H627"/>
      <c r="I627"/>
    </row>
    <row r="628" spans="2:9" ht="12.75">
      <c r="B628"/>
      <c r="C628"/>
      <c r="D628"/>
      <c r="E628"/>
      <c r="F628"/>
      <c r="G628"/>
      <c r="H628"/>
      <c r="I628"/>
    </row>
    <row r="629" spans="2:9" ht="12.75">
      <c r="B629"/>
      <c r="C629"/>
      <c r="D629"/>
      <c r="E629"/>
      <c r="F629"/>
      <c r="G629"/>
      <c r="H629"/>
      <c r="I629"/>
    </row>
    <row r="630" spans="2:9" ht="12.75">
      <c r="B630"/>
      <c r="C630"/>
      <c r="D630"/>
      <c r="E630"/>
      <c r="F630"/>
      <c r="G630"/>
      <c r="H630"/>
      <c r="I630"/>
    </row>
    <row r="631" spans="2:9" ht="12.75">
      <c r="B631"/>
      <c r="C631"/>
      <c r="D631"/>
      <c r="E631"/>
      <c r="F631"/>
      <c r="G631"/>
      <c r="H631"/>
      <c r="I631"/>
    </row>
    <row r="632" spans="2:9" ht="12.75">
      <c r="B632"/>
      <c r="C632"/>
      <c r="D632"/>
      <c r="E632"/>
      <c r="F632"/>
      <c r="G632"/>
      <c r="H632"/>
      <c r="I632"/>
    </row>
    <row r="633" spans="2:9" ht="12.75">
      <c r="B633"/>
      <c r="C633"/>
      <c r="D633"/>
      <c r="E633"/>
      <c r="F633"/>
      <c r="G633"/>
      <c r="H633"/>
      <c r="I633"/>
    </row>
    <row r="634" spans="2:9" ht="12.75">
      <c r="B634"/>
      <c r="C634"/>
      <c r="D634"/>
      <c r="E634"/>
      <c r="F634"/>
      <c r="G634"/>
      <c r="H634"/>
      <c r="I634"/>
    </row>
    <row r="635" spans="2:9" ht="12.75">
      <c r="B635"/>
      <c r="C635"/>
      <c r="D635"/>
      <c r="E635"/>
      <c r="F635"/>
      <c r="G635"/>
      <c r="H635"/>
      <c r="I635"/>
    </row>
    <row r="636" spans="2:9" ht="12.75">
      <c r="B636"/>
      <c r="C636"/>
      <c r="D636"/>
      <c r="E636"/>
      <c r="F636"/>
      <c r="G636"/>
      <c r="H636"/>
      <c r="I636"/>
    </row>
    <row r="637" spans="2:9" ht="12.75">
      <c r="B637"/>
      <c r="C637"/>
      <c r="D637"/>
      <c r="E637"/>
      <c r="F637"/>
      <c r="G637"/>
      <c r="H637"/>
      <c r="I637"/>
    </row>
    <row r="638" spans="2:9" ht="12.75">
      <c r="B638"/>
      <c r="C638"/>
      <c r="D638"/>
      <c r="E638"/>
      <c r="F638"/>
      <c r="G638"/>
      <c r="H638"/>
      <c r="I638"/>
    </row>
    <row r="639" spans="2:9" ht="12.75">
      <c r="B639"/>
      <c r="C639"/>
      <c r="D639"/>
      <c r="E639"/>
      <c r="F639"/>
      <c r="G639"/>
      <c r="H639"/>
      <c r="I639"/>
    </row>
    <row r="640" spans="2:9" ht="12.75">
      <c r="B640"/>
      <c r="C640"/>
      <c r="D640"/>
      <c r="E640"/>
      <c r="F640"/>
      <c r="G640"/>
      <c r="H640"/>
      <c r="I640"/>
    </row>
    <row r="641" spans="2:9" ht="12.75">
      <c r="B641"/>
      <c r="C641"/>
      <c r="D641"/>
      <c r="E641"/>
      <c r="F641"/>
      <c r="G641"/>
      <c r="H641"/>
      <c r="I641"/>
    </row>
    <row r="642" spans="2:9" ht="12.75">
      <c r="B642"/>
      <c r="C642"/>
      <c r="D642"/>
      <c r="E642"/>
      <c r="F642"/>
      <c r="G642"/>
      <c r="H642"/>
      <c r="I642"/>
    </row>
    <row r="643" spans="2:9" ht="12.75">
      <c r="B643"/>
      <c r="C643"/>
      <c r="D643"/>
      <c r="E643"/>
      <c r="F643"/>
      <c r="G643"/>
      <c r="H643"/>
      <c r="I643"/>
    </row>
    <row r="644" spans="2:9" ht="12.75">
      <c r="B644"/>
      <c r="C644"/>
      <c r="D644"/>
      <c r="E644"/>
      <c r="F644"/>
      <c r="G644"/>
      <c r="H644"/>
      <c r="I644"/>
    </row>
    <row r="645" spans="2:9" ht="12.75">
      <c r="B645"/>
      <c r="C645"/>
      <c r="D645"/>
      <c r="E645"/>
      <c r="F645"/>
      <c r="G645"/>
      <c r="H645"/>
      <c r="I645"/>
    </row>
    <row r="646" spans="2:9" ht="12.75">
      <c r="B646"/>
      <c r="C646"/>
      <c r="D646"/>
      <c r="E646"/>
      <c r="F646"/>
      <c r="G646"/>
      <c r="H646"/>
      <c r="I646"/>
    </row>
  </sheetData>
  <sheetProtection/>
  <mergeCells count="9">
    <mergeCell ref="AQ3:AU3"/>
    <mergeCell ref="AG3:AK3"/>
    <mergeCell ref="K412:O412"/>
    <mergeCell ref="K415:O415"/>
    <mergeCell ref="V3:Z3"/>
    <mergeCell ref="K3:O3"/>
    <mergeCell ref="K406:O406"/>
    <mergeCell ref="K409:O409"/>
    <mergeCell ref="AG33:AK33"/>
  </mergeCells>
  <printOptions horizontalCentered="1"/>
  <pageMargins left="0.7874015748031497" right="0.7874015748031497" top="0.984251968503937" bottom="0.7874015748031497" header="0.5118110236220472" footer="0.7086614173228347"/>
  <pageSetup horizontalDpi="300" verticalDpi="300" orientation="portrait" paperSize="9" scale="80" r:id="rId3"/>
  <headerFooter alignWithMargins="0">
    <oddHeader>&amp;L&amp;"Times New Roman,Normal"&amp;8Fédération Sportive et Culturelle de France&amp;C&amp;"Comic Sans MS,Gras"&amp;11
Concours d'Hiver "Poussines"&amp;R&amp;"Times New Roman,Italique"Vitré, le 8 mars 2015
</oddHeader>
    <oddFooter>&amp;L&amp;"Modern,Normal"&amp;6&amp;F&amp;A&amp;C&amp;"Times New Roman Special G1,Regular"&amp;9Page &amp;P&amp;R&amp;"Modern,Normal"&amp;6G.P.- &amp;D</oddFooter>
  </headerFooter>
  <legacyDrawing r:id="rId2"/>
</worksheet>
</file>

<file path=xl/worksheets/sheet4.xml><?xml version="1.0" encoding="utf-8"?>
<worksheet xmlns="http://schemas.openxmlformats.org/spreadsheetml/2006/main" xmlns:r="http://schemas.openxmlformats.org/officeDocument/2006/relationships">
  <dimension ref="A1:H18"/>
  <sheetViews>
    <sheetView zoomScalePageLayoutView="0" workbookViewId="0" topLeftCell="A1">
      <selection activeCell="F8" sqref="F8"/>
    </sheetView>
  </sheetViews>
  <sheetFormatPr defaultColWidth="11.421875" defaultRowHeight="12.75"/>
  <cols>
    <col min="1" max="1" width="17.7109375" style="0" customWidth="1"/>
  </cols>
  <sheetData>
    <row r="1" spans="1:8" ht="12.75">
      <c r="A1" s="288" t="s">
        <v>104</v>
      </c>
      <c r="G1" s="292" t="str">
        <f>Equipes!G1</f>
        <v>Vitré le</v>
      </c>
      <c r="H1" s="293">
        <f>Equipes!H1</f>
        <v>43492</v>
      </c>
    </row>
    <row r="2" spans="1:8" ht="13.5">
      <c r="A2" s="612" t="s">
        <v>105</v>
      </c>
      <c r="B2" s="612"/>
      <c r="C2" s="612"/>
      <c r="D2" s="612"/>
      <c r="E2" s="612"/>
      <c r="F2" s="612"/>
      <c r="G2" s="612"/>
      <c r="H2" s="612"/>
    </row>
    <row r="3" spans="1:8" ht="12.75">
      <c r="A3" s="613"/>
      <c r="B3" s="613"/>
      <c r="C3" s="613"/>
      <c r="D3" s="613"/>
      <c r="E3" s="613"/>
      <c r="F3" s="613"/>
      <c r="G3" s="613"/>
      <c r="H3" s="613"/>
    </row>
    <row r="5" ht="12.75" thickBot="1"/>
    <row r="6" spans="1:8" ht="15" customHeight="1">
      <c r="A6" s="289" t="s">
        <v>114</v>
      </c>
      <c r="B6" s="614" t="s">
        <v>106</v>
      </c>
      <c r="C6" s="615"/>
      <c r="D6" s="614" t="s">
        <v>107</v>
      </c>
      <c r="E6" s="616"/>
      <c r="F6" s="616"/>
      <c r="G6" s="616"/>
      <c r="H6" s="617"/>
    </row>
    <row r="7" spans="1:8" ht="15" customHeight="1">
      <c r="A7" s="294" t="s">
        <v>108</v>
      </c>
      <c r="B7" s="295" t="s">
        <v>109</v>
      </c>
      <c r="C7" s="295" t="s">
        <v>99</v>
      </c>
      <c r="D7" s="296"/>
      <c r="E7" s="295" t="s">
        <v>61</v>
      </c>
      <c r="F7" s="295" t="s">
        <v>66</v>
      </c>
      <c r="G7" s="295" t="s">
        <v>67</v>
      </c>
      <c r="H7" s="297" t="s">
        <v>68</v>
      </c>
    </row>
    <row r="8" spans="1:8" ht="15" customHeight="1">
      <c r="A8" s="608" t="s">
        <v>98</v>
      </c>
      <c r="B8" s="609">
        <f>Equipes!BI3</f>
        <v>2</v>
      </c>
      <c r="C8" s="609">
        <f>Equipes!BJ3</f>
        <v>12</v>
      </c>
      <c r="D8" s="298" t="s">
        <v>111</v>
      </c>
      <c r="E8" s="299">
        <f>Equipes!BK3</f>
        <v>52.474999999999994</v>
      </c>
      <c r="F8" s="299">
        <f>Equipes!BL3</f>
        <v>53.95</v>
      </c>
      <c r="G8" s="299">
        <f>Equipes!BM3</f>
        <v>53.8</v>
      </c>
      <c r="H8" s="300">
        <f>Equipes!BN3</f>
        <v>54.2</v>
      </c>
    </row>
    <row r="9" spans="1:8" ht="15" customHeight="1">
      <c r="A9" s="605"/>
      <c r="B9" s="607"/>
      <c r="C9" s="607"/>
      <c r="D9" s="301" t="s">
        <v>112</v>
      </c>
      <c r="E9" s="304">
        <f>Equipes!BK4</f>
        <v>52.849999999999994</v>
      </c>
      <c r="F9" s="304">
        <f>Equipes!BL4</f>
        <v>54.55</v>
      </c>
      <c r="G9" s="304">
        <f>Equipes!BM4</f>
        <v>54.4</v>
      </c>
      <c r="H9" s="305">
        <f>Equipes!BN4</f>
        <v>54.25</v>
      </c>
    </row>
    <row r="10" spans="1:8" ht="15" customHeight="1">
      <c r="A10" s="608" t="s">
        <v>128</v>
      </c>
      <c r="B10" s="610">
        <f>Equipes!BP3</f>
        <v>15</v>
      </c>
      <c r="C10" s="610">
        <f>Equipes!BQ3</f>
        <v>76</v>
      </c>
      <c r="D10" s="302" t="s">
        <v>111</v>
      </c>
      <c r="E10" s="299">
        <f>Equipes!BR3</f>
        <v>54.41333333333333</v>
      </c>
      <c r="F10" s="299">
        <f>Equipes!BS3</f>
        <v>50.86666666666667</v>
      </c>
      <c r="G10" s="299">
        <f>Equipes!BT3</f>
        <v>51.646666666666675</v>
      </c>
      <c r="H10" s="300">
        <f>Equipes!BU3</f>
        <v>53.15333333333333</v>
      </c>
    </row>
    <row r="11" spans="1:8" ht="15" customHeight="1">
      <c r="A11" s="605"/>
      <c r="B11" s="611"/>
      <c r="C11" s="611"/>
      <c r="D11" s="303" t="s">
        <v>112</v>
      </c>
      <c r="E11" s="304">
        <f>Equipes!BR4</f>
        <v>60.699999999999996</v>
      </c>
      <c r="F11" s="304">
        <f>Equipes!BS4</f>
        <v>58</v>
      </c>
      <c r="G11" s="304">
        <f>Equipes!BT4</f>
        <v>57.900000000000006</v>
      </c>
      <c r="H11" s="305">
        <f>Equipes!BU4</f>
        <v>58.7</v>
      </c>
    </row>
    <row r="12" spans="1:8" ht="15" customHeight="1">
      <c r="A12" s="608" t="s">
        <v>93</v>
      </c>
      <c r="B12" s="609">
        <f>Equipes!BW3</f>
        <v>12</v>
      </c>
      <c r="C12" s="609">
        <f>Equipes!BX3</f>
        <v>69</v>
      </c>
      <c r="D12" s="298" t="s">
        <v>111</v>
      </c>
      <c r="E12" s="299">
        <f>Equipes!BY3</f>
        <v>62.737500000000004</v>
      </c>
      <c r="F12" s="299">
        <f>Equipes!BZ3</f>
        <v>57.76666666666667</v>
      </c>
      <c r="G12" s="299">
        <f>Equipes!CA3</f>
        <v>58.15833333333333</v>
      </c>
      <c r="H12" s="300">
        <f>Equipes!CB3</f>
        <v>63.44166666666666</v>
      </c>
    </row>
    <row r="13" spans="1:8" ht="15" customHeight="1">
      <c r="A13" s="605"/>
      <c r="B13" s="607"/>
      <c r="C13" s="607"/>
      <c r="D13" s="301" t="s">
        <v>112</v>
      </c>
      <c r="E13" s="304">
        <f>Equipes!BY4</f>
        <v>64.55</v>
      </c>
      <c r="F13" s="304">
        <f>Equipes!BZ4</f>
        <v>59.55</v>
      </c>
      <c r="G13" s="304">
        <f>Equipes!CA4</f>
        <v>60.7</v>
      </c>
      <c r="H13" s="305">
        <f>Equipes!CB4</f>
        <v>64.8</v>
      </c>
    </row>
    <row r="14" spans="1:8" ht="15" customHeight="1">
      <c r="A14" s="608" t="s">
        <v>110</v>
      </c>
      <c r="B14" s="609">
        <f>Equipes!CD3</f>
        <v>5</v>
      </c>
      <c r="C14" s="609">
        <f>Equipes!CE3</f>
        <v>29</v>
      </c>
      <c r="D14" s="298" t="s">
        <v>111</v>
      </c>
      <c r="E14" s="299">
        <f>Equipes!CF3</f>
        <v>68.53</v>
      </c>
      <c r="F14" s="299">
        <f>Equipes!CG3</f>
        <v>62.839999999999996</v>
      </c>
      <c r="G14" s="299">
        <f>Equipes!CH3</f>
        <v>67.12</v>
      </c>
      <c r="H14" s="300">
        <f>Equipes!CI3</f>
        <v>71.46</v>
      </c>
    </row>
    <row r="15" spans="1:8" ht="15" customHeight="1">
      <c r="A15" s="605"/>
      <c r="B15" s="607"/>
      <c r="C15" s="607"/>
      <c r="D15" s="301" t="s">
        <v>112</v>
      </c>
      <c r="E15" s="304">
        <f>Equipes!CF4</f>
        <v>69.4</v>
      </c>
      <c r="F15" s="304">
        <f>Equipes!CG4</f>
        <v>64.19999999999999</v>
      </c>
      <c r="G15" s="304">
        <f>Equipes!CH4</f>
        <v>68</v>
      </c>
      <c r="H15" s="305">
        <f>Equipes!CI4</f>
        <v>71.8</v>
      </c>
    </row>
    <row r="16" spans="1:8" ht="15" customHeight="1">
      <c r="A16" s="604" t="s">
        <v>95</v>
      </c>
      <c r="B16" s="606">
        <f>Equipes!CK3</f>
        <v>3</v>
      </c>
      <c r="C16" s="606">
        <f>Equipes!CL3</f>
        <v>17</v>
      </c>
      <c r="D16" s="298" t="s">
        <v>111</v>
      </c>
      <c r="E16" s="299">
        <f>Equipes!CM3</f>
        <v>75.16666666666667</v>
      </c>
      <c r="F16" s="299">
        <f>Equipes!CN3</f>
        <v>64.89999999999999</v>
      </c>
      <c r="G16" s="299">
        <f>Equipes!CO3</f>
        <v>69</v>
      </c>
      <c r="H16" s="300">
        <f>Equipes!CP3</f>
        <v>75.71666666666667</v>
      </c>
    </row>
    <row r="17" spans="1:8" ht="15" customHeight="1">
      <c r="A17" s="605"/>
      <c r="B17" s="607"/>
      <c r="C17" s="607"/>
      <c r="D17" s="301" t="s">
        <v>112</v>
      </c>
      <c r="E17" s="304">
        <f>Equipes!CM4</f>
        <v>75.35</v>
      </c>
      <c r="F17" s="304">
        <f>Equipes!CN4</f>
        <v>68</v>
      </c>
      <c r="G17" s="304">
        <f>Equipes!CO4</f>
        <v>69.8</v>
      </c>
      <c r="H17" s="305">
        <f>Equipes!CP4</f>
        <v>77.1</v>
      </c>
    </row>
    <row r="18" spans="1:8" ht="15" customHeight="1" thickBot="1">
      <c r="A18" s="290" t="s">
        <v>113</v>
      </c>
      <c r="B18" s="291">
        <f>SUM(B8:B17)</f>
        <v>37</v>
      </c>
      <c r="C18" s="291">
        <f>SUM(C8:C17)</f>
        <v>203</v>
      </c>
      <c r="D18" s="291"/>
      <c r="E18" s="306"/>
      <c r="F18" s="306"/>
      <c r="G18" s="306"/>
      <c r="H18" s="307"/>
    </row>
  </sheetData>
  <sheetProtection/>
  <mergeCells count="19">
    <mergeCell ref="A10:A11"/>
    <mergeCell ref="B10:B11"/>
    <mergeCell ref="A2:H2"/>
    <mergeCell ref="A3:H3"/>
    <mergeCell ref="B6:C6"/>
    <mergeCell ref="D6:H6"/>
    <mergeCell ref="A8:A9"/>
    <mergeCell ref="B8:B9"/>
    <mergeCell ref="C8:C9"/>
    <mergeCell ref="C10:C11"/>
    <mergeCell ref="A16:A17"/>
    <mergeCell ref="B16:B17"/>
    <mergeCell ref="C16:C17"/>
    <mergeCell ref="A12:A13"/>
    <mergeCell ref="B12:B13"/>
    <mergeCell ref="C12:C13"/>
    <mergeCell ref="A14:A15"/>
    <mergeCell ref="B14:B15"/>
    <mergeCell ref="C14:C15"/>
  </mergeCells>
  <printOptions/>
  <pageMargins left="0.787401575" right="0.787401575" top="0.984251969" bottom="0.984251969" header="0.4921259845" footer="0.4921259845"/>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B1:BD16"/>
  <sheetViews>
    <sheetView zoomScalePageLayoutView="0" workbookViewId="0" topLeftCell="A1">
      <selection activeCell="D11" sqref="D11"/>
    </sheetView>
  </sheetViews>
  <sheetFormatPr defaultColWidth="11.421875" defaultRowHeight="12.75"/>
  <cols>
    <col min="1" max="1" width="3.7109375" style="0" customWidth="1"/>
    <col min="2" max="2" width="30.57421875" style="0" bestFit="1" customWidth="1"/>
    <col min="3" max="12" width="8.7109375" style="0" customWidth="1"/>
    <col min="40" max="48" width="4.7109375" style="0" customWidth="1"/>
    <col min="49" max="49" width="4.140625" style="0" customWidth="1"/>
    <col min="50" max="56" width="6.7109375" style="0" customWidth="1"/>
  </cols>
  <sheetData>
    <row r="1" spans="2:56" ht="19.5">
      <c r="B1" s="618" t="s">
        <v>132</v>
      </c>
      <c r="C1" s="619"/>
      <c r="D1" s="619"/>
      <c r="E1" s="619"/>
      <c r="F1" s="619"/>
      <c r="G1" s="619"/>
      <c r="AM1" s="95" t="s">
        <v>44</v>
      </c>
      <c r="AN1" s="94"/>
      <c r="AO1" s="94"/>
      <c r="AP1" s="94"/>
      <c r="AQ1" s="94"/>
      <c r="AR1" s="94"/>
      <c r="AS1" s="94"/>
      <c r="AT1" s="94"/>
      <c r="AU1" s="94"/>
      <c r="AV1" s="94"/>
      <c r="AX1" s="95" t="s">
        <v>45</v>
      </c>
      <c r="AY1" s="80"/>
      <c r="AZ1" s="80"/>
      <c r="BA1" s="87"/>
      <c r="BB1" s="80"/>
      <c r="BC1" s="87"/>
      <c r="BD1" s="87"/>
    </row>
    <row r="2" spans="2:56" ht="16.5">
      <c r="B2" s="183"/>
      <c r="C2" s="184" t="s">
        <v>98</v>
      </c>
      <c r="D2" s="184" t="s">
        <v>122</v>
      </c>
      <c r="E2" s="184" t="s">
        <v>93</v>
      </c>
      <c r="F2" s="184" t="s">
        <v>94</v>
      </c>
      <c r="G2" s="184" t="s">
        <v>95</v>
      </c>
      <c r="H2" s="184" t="s">
        <v>98</v>
      </c>
      <c r="I2" s="184" t="s">
        <v>122</v>
      </c>
      <c r="J2" s="184" t="s">
        <v>93</v>
      </c>
      <c r="K2" s="184" t="s">
        <v>94</v>
      </c>
      <c r="L2" s="184" t="s">
        <v>95</v>
      </c>
      <c r="AM2" s="88"/>
      <c r="AN2" s="89"/>
      <c r="AO2" s="89"/>
      <c r="AP2" s="89"/>
      <c r="AQ2" s="89"/>
      <c r="AR2" s="89"/>
      <c r="AS2" s="89"/>
      <c r="AT2" s="89"/>
      <c r="AU2" s="89"/>
      <c r="AV2" s="89"/>
      <c r="AX2" s="91" t="s">
        <v>46</v>
      </c>
      <c r="AY2" s="91" t="s">
        <v>46</v>
      </c>
      <c r="AZ2" s="91" t="s">
        <v>47</v>
      </c>
      <c r="BA2" s="91" t="s">
        <v>48</v>
      </c>
      <c r="BB2" s="91" t="s">
        <v>49</v>
      </c>
      <c r="BC2" s="91" t="s">
        <v>47</v>
      </c>
      <c r="BD2" s="91" t="s">
        <v>50</v>
      </c>
    </row>
    <row r="3" spans="2:56" ht="16.5">
      <c r="B3" s="261" t="s">
        <v>2</v>
      </c>
      <c r="C3" s="381"/>
      <c r="D3" s="381">
        <v>1</v>
      </c>
      <c r="E3" s="381">
        <v>3</v>
      </c>
      <c r="F3" s="381"/>
      <c r="G3" s="381">
        <v>1</v>
      </c>
      <c r="H3" s="207"/>
      <c r="I3" s="207"/>
      <c r="J3" s="207"/>
      <c r="K3" s="207"/>
      <c r="L3" s="207"/>
      <c r="AM3" s="88" t="s">
        <v>35</v>
      </c>
      <c r="AN3" s="93" t="s">
        <v>46</v>
      </c>
      <c r="AO3" s="89" t="s">
        <v>51</v>
      </c>
      <c r="AP3" s="89" t="s">
        <v>52</v>
      </c>
      <c r="AQ3" s="89" t="s">
        <v>51</v>
      </c>
      <c r="AR3" s="89" t="s">
        <v>53</v>
      </c>
      <c r="AS3" s="89" t="s">
        <v>51</v>
      </c>
      <c r="AT3" s="89" t="s">
        <v>54</v>
      </c>
      <c r="AU3" s="89" t="s">
        <v>51</v>
      </c>
      <c r="AV3" s="89" t="s">
        <v>55</v>
      </c>
      <c r="AW3" s="96"/>
      <c r="AX3" s="92">
        <v>3</v>
      </c>
      <c r="AY3" s="90">
        <f>+AX3-1</f>
        <v>2</v>
      </c>
      <c r="AZ3" s="90">
        <f aca="true" t="shared" si="0" ref="AZ3:AZ9">AX3</f>
        <v>3</v>
      </c>
      <c r="BA3" s="90">
        <f>AX3+8</f>
        <v>11</v>
      </c>
      <c r="BB3" s="90">
        <v>11</v>
      </c>
      <c r="BC3" s="90">
        <v>11</v>
      </c>
      <c r="BD3" s="90">
        <v>11</v>
      </c>
    </row>
    <row r="4" spans="2:56" ht="16.5">
      <c r="B4" s="333" t="s">
        <v>16</v>
      </c>
      <c r="C4" s="201"/>
      <c r="D4" s="253">
        <v>4</v>
      </c>
      <c r="E4" s="253">
        <v>1</v>
      </c>
      <c r="F4" s="253">
        <v>1</v>
      </c>
      <c r="G4" s="253">
        <v>1</v>
      </c>
      <c r="H4" s="208"/>
      <c r="I4" s="208"/>
      <c r="J4" s="208"/>
      <c r="K4" s="208"/>
      <c r="L4" s="208"/>
      <c r="AM4" s="88"/>
      <c r="AN4" s="93"/>
      <c r="AO4" s="89"/>
      <c r="AP4" s="89"/>
      <c r="AQ4" s="89"/>
      <c r="AR4" s="89"/>
      <c r="AS4" s="89"/>
      <c r="AT4" s="89"/>
      <c r="AU4" s="89"/>
      <c r="AV4" s="89"/>
      <c r="AW4" s="96"/>
      <c r="AX4" s="92">
        <v>16</v>
      </c>
      <c r="AY4" s="90">
        <f aca="true" t="shared" si="1" ref="AY4:AY9">+AX4-1</f>
        <v>15</v>
      </c>
      <c r="AZ4" s="90">
        <f t="shared" si="0"/>
        <v>16</v>
      </c>
      <c r="BA4" s="90">
        <f aca="true" t="shared" si="2" ref="BA4:BA9">AX4+8</f>
        <v>24</v>
      </c>
      <c r="BB4" s="90">
        <v>24</v>
      </c>
      <c r="BC4" s="90">
        <v>24</v>
      </c>
      <c r="BD4" s="90">
        <v>24</v>
      </c>
    </row>
    <row r="5" spans="2:56" ht="16.5">
      <c r="B5" s="185" t="s">
        <v>96</v>
      </c>
      <c r="C5" s="253"/>
      <c r="D5" s="253">
        <v>1</v>
      </c>
      <c r="E5" s="253">
        <v>2</v>
      </c>
      <c r="F5" s="253">
        <v>1</v>
      </c>
      <c r="G5" s="253"/>
      <c r="H5" s="209"/>
      <c r="I5" s="208"/>
      <c r="J5" s="208"/>
      <c r="K5" s="208"/>
      <c r="L5" s="208"/>
      <c r="AM5" s="88" t="s">
        <v>56</v>
      </c>
      <c r="AN5" s="93" t="s">
        <v>47</v>
      </c>
      <c r="AO5" s="89" t="s">
        <v>51</v>
      </c>
      <c r="AP5" s="89" t="s">
        <v>57</v>
      </c>
      <c r="AQ5" s="89" t="s">
        <v>51</v>
      </c>
      <c r="AR5" s="89" t="s">
        <v>58</v>
      </c>
      <c r="AS5" s="89" t="s">
        <v>51</v>
      </c>
      <c r="AT5" s="89" t="s">
        <v>59</v>
      </c>
      <c r="AU5" s="89" t="s">
        <v>51</v>
      </c>
      <c r="AV5" s="89" t="s">
        <v>60</v>
      </c>
      <c r="AW5" s="96"/>
      <c r="AX5" s="92">
        <v>29</v>
      </c>
      <c r="AY5" s="90">
        <f t="shared" si="1"/>
        <v>28</v>
      </c>
      <c r="AZ5" s="90">
        <f t="shared" si="0"/>
        <v>29</v>
      </c>
      <c r="BA5" s="90">
        <f t="shared" si="2"/>
        <v>37</v>
      </c>
      <c r="BB5" s="90">
        <v>37</v>
      </c>
      <c r="BC5" s="90">
        <v>37</v>
      </c>
      <c r="BD5" s="90">
        <v>37</v>
      </c>
    </row>
    <row r="6" spans="2:56" ht="16.5">
      <c r="B6" s="185" t="s">
        <v>19</v>
      </c>
      <c r="C6" s="201">
        <v>1</v>
      </c>
      <c r="D6" s="253">
        <v>2</v>
      </c>
      <c r="E6" s="253">
        <v>2</v>
      </c>
      <c r="F6" s="253">
        <v>1</v>
      </c>
      <c r="G6" s="201"/>
      <c r="H6" s="208"/>
      <c r="I6" s="208"/>
      <c r="J6" s="208"/>
      <c r="K6" s="208"/>
      <c r="L6" s="208"/>
      <c r="AM6" s="88" t="s">
        <v>61</v>
      </c>
      <c r="AN6" s="93" t="s">
        <v>48</v>
      </c>
      <c r="AO6" s="89" t="s">
        <v>51</v>
      </c>
      <c r="AP6" s="89" t="s">
        <v>62</v>
      </c>
      <c r="AQ6" s="89" t="s">
        <v>51</v>
      </c>
      <c r="AR6" s="89" t="s">
        <v>63</v>
      </c>
      <c r="AS6" s="89" t="s">
        <v>51</v>
      </c>
      <c r="AT6" s="89" t="s">
        <v>64</v>
      </c>
      <c r="AU6" s="89" t="s">
        <v>51</v>
      </c>
      <c r="AV6" s="89" t="s">
        <v>65</v>
      </c>
      <c r="AW6" s="96"/>
      <c r="AX6" s="92">
        <v>55</v>
      </c>
      <c r="AY6" s="90">
        <f t="shared" si="1"/>
        <v>54</v>
      </c>
      <c r="AZ6" s="90">
        <f t="shared" si="0"/>
        <v>55</v>
      </c>
      <c r="BA6" s="90">
        <f t="shared" si="2"/>
        <v>63</v>
      </c>
      <c r="BB6" s="90">
        <v>63</v>
      </c>
      <c r="BC6" s="90">
        <v>63</v>
      </c>
      <c r="BD6" s="90">
        <v>63</v>
      </c>
    </row>
    <row r="7" spans="2:56" ht="16.5">
      <c r="B7" s="185" t="s">
        <v>97</v>
      </c>
      <c r="C7" s="253"/>
      <c r="D7" s="253">
        <v>3</v>
      </c>
      <c r="E7" s="253">
        <v>1</v>
      </c>
      <c r="F7" s="253">
        <v>1</v>
      </c>
      <c r="G7" s="253"/>
      <c r="H7" s="208"/>
      <c r="I7" s="208"/>
      <c r="J7" s="208"/>
      <c r="K7" s="208"/>
      <c r="L7" s="208"/>
      <c r="AM7" s="88"/>
      <c r="AN7" s="93"/>
      <c r="AO7" s="89"/>
      <c r="AP7" s="89"/>
      <c r="AQ7" s="89"/>
      <c r="AR7" s="89"/>
      <c r="AS7" s="89"/>
      <c r="AT7" s="89"/>
      <c r="AU7" s="89"/>
      <c r="AV7" s="89"/>
      <c r="AW7" s="96"/>
      <c r="AX7" s="92">
        <v>96</v>
      </c>
      <c r="AY7" s="90">
        <f t="shared" si="1"/>
        <v>95</v>
      </c>
      <c r="AZ7" s="90">
        <f t="shared" si="0"/>
        <v>96</v>
      </c>
      <c r="BA7" s="90">
        <f t="shared" si="2"/>
        <v>104</v>
      </c>
      <c r="BB7" s="90">
        <v>104</v>
      </c>
      <c r="BC7" s="90">
        <v>104</v>
      </c>
      <c r="BD7" s="90">
        <v>104</v>
      </c>
    </row>
    <row r="8" spans="2:56" ht="16.5">
      <c r="B8" s="256" t="s">
        <v>3</v>
      </c>
      <c r="C8" s="506">
        <v>1</v>
      </c>
      <c r="D8" s="506">
        <v>3</v>
      </c>
      <c r="E8" s="506">
        <v>3</v>
      </c>
      <c r="F8" s="506">
        <v>1</v>
      </c>
      <c r="G8" s="391">
        <v>1</v>
      </c>
      <c r="H8" s="210"/>
      <c r="I8" s="210"/>
      <c r="J8" s="210"/>
      <c r="K8" s="210"/>
      <c r="L8" s="210"/>
      <c r="AM8" s="88" t="s">
        <v>68</v>
      </c>
      <c r="AN8" s="93" t="s">
        <v>50</v>
      </c>
      <c r="AO8" s="89" t="s">
        <v>51</v>
      </c>
      <c r="AP8" s="89" t="s">
        <v>69</v>
      </c>
      <c r="AQ8" s="89" t="s">
        <v>51</v>
      </c>
      <c r="AR8" s="89" t="s">
        <v>70</v>
      </c>
      <c r="AS8" s="89" t="s">
        <v>51</v>
      </c>
      <c r="AT8" s="89" t="s">
        <v>71</v>
      </c>
      <c r="AU8" s="89" t="s">
        <v>51</v>
      </c>
      <c r="AV8" s="89" t="s">
        <v>72</v>
      </c>
      <c r="AW8" s="96"/>
      <c r="AX8" s="92">
        <v>135</v>
      </c>
      <c r="AY8" s="90">
        <f t="shared" si="1"/>
        <v>134</v>
      </c>
      <c r="AZ8" s="90">
        <f t="shared" si="0"/>
        <v>135</v>
      </c>
      <c r="BA8" s="90">
        <f t="shared" si="2"/>
        <v>143</v>
      </c>
      <c r="BB8" s="90">
        <v>143</v>
      </c>
      <c r="BC8" s="90">
        <v>143</v>
      </c>
      <c r="BD8" s="90">
        <v>143</v>
      </c>
    </row>
    <row r="9" spans="2:56" ht="16.5">
      <c r="B9" s="186"/>
      <c r="C9" s="202"/>
      <c r="D9" s="202"/>
      <c r="E9" s="203"/>
      <c r="F9" s="202"/>
      <c r="G9" s="204"/>
      <c r="H9" s="211"/>
      <c r="I9" s="211"/>
      <c r="J9" s="211"/>
      <c r="K9" s="211"/>
      <c r="L9" s="212"/>
      <c r="AM9" s="88"/>
      <c r="AN9" s="89"/>
      <c r="AO9" s="89"/>
      <c r="AP9" s="89"/>
      <c r="AQ9" s="89"/>
      <c r="AR9" s="89"/>
      <c r="AS9" s="89"/>
      <c r="AT9" s="89"/>
      <c r="AU9" s="89"/>
      <c r="AV9" s="89"/>
      <c r="AW9" s="96"/>
      <c r="AX9" s="92">
        <v>148</v>
      </c>
      <c r="AY9" s="90">
        <f t="shared" si="1"/>
        <v>147</v>
      </c>
      <c r="AZ9" s="90">
        <f t="shared" si="0"/>
        <v>148</v>
      </c>
      <c r="BA9" s="90">
        <f t="shared" si="2"/>
        <v>156</v>
      </c>
      <c r="BB9" s="90">
        <v>156</v>
      </c>
      <c r="BC9" s="90">
        <v>156</v>
      </c>
      <c r="BD9" s="90">
        <v>156</v>
      </c>
    </row>
    <row r="10" spans="2:48" ht="16.5">
      <c r="B10" s="257" t="s">
        <v>101</v>
      </c>
      <c r="C10" s="258">
        <f>SUM(C3:C8)</f>
        <v>2</v>
      </c>
      <c r="D10" s="258">
        <f>SUM(D3:D9)</f>
        <v>14</v>
      </c>
      <c r="E10" s="258">
        <f>SUM(E3:E9)</f>
        <v>12</v>
      </c>
      <c r="F10" s="258">
        <f>SUM(F3:F9)</f>
        <v>5</v>
      </c>
      <c r="G10" s="258">
        <f>SUM(G3:G9)</f>
        <v>3</v>
      </c>
      <c r="H10" s="205">
        <f>SUM(C10:G10)</f>
        <v>36</v>
      </c>
      <c r="I10" s="187"/>
      <c r="J10" s="187"/>
      <c r="K10" s="187"/>
      <c r="L10" s="187"/>
      <c r="AM10" s="88"/>
      <c r="AN10" s="89"/>
      <c r="AO10" s="89"/>
      <c r="AP10" s="89"/>
      <c r="AQ10" s="89"/>
      <c r="AR10" s="89"/>
      <c r="AS10" s="89"/>
      <c r="AT10" s="89"/>
      <c r="AU10" s="89"/>
      <c r="AV10" s="89"/>
    </row>
    <row r="11" spans="2:48" ht="16.5">
      <c r="B11" s="259" t="s">
        <v>100</v>
      </c>
      <c r="C11" s="260">
        <f>CltGénéral!G2</f>
        <v>12</v>
      </c>
      <c r="D11" s="260">
        <f>CltGénéral!Q2</f>
        <v>76</v>
      </c>
      <c r="E11" s="260">
        <f>CltGénéral!AA2</f>
        <v>69</v>
      </c>
      <c r="F11" s="260">
        <f>CltGénéral!AK2</f>
        <v>29</v>
      </c>
      <c r="G11" s="260">
        <f>CltGénéral!AU2</f>
        <v>17</v>
      </c>
      <c r="H11" s="205">
        <f>SUM(C11:G11)</f>
        <v>203</v>
      </c>
      <c r="I11" s="33">
        <f>+H10*6</f>
        <v>216</v>
      </c>
      <c r="AM11" s="97" t="s">
        <v>73</v>
      </c>
      <c r="AN11" s="89"/>
      <c r="AO11" s="89"/>
      <c r="AP11" s="89"/>
      <c r="AQ11" s="89"/>
      <c r="AR11" s="89"/>
      <c r="AS11" s="89"/>
      <c r="AT11" s="89"/>
      <c r="AU11" s="89"/>
      <c r="AV11" s="89"/>
    </row>
    <row r="12" spans="39:48" ht="15">
      <c r="AM12" s="88"/>
      <c r="AN12" s="89">
        <v>19</v>
      </c>
      <c r="AO12" s="89">
        <v>11</v>
      </c>
      <c r="AP12" s="89">
        <v>5</v>
      </c>
      <c r="AQ12" s="89" t="s">
        <v>74</v>
      </c>
      <c r="AR12" s="89">
        <v>10</v>
      </c>
      <c r="AS12" s="89"/>
      <c r="AT12" s="89"/>
      <c r="AU12" s="89"/>
      <c r="AV12" s="89"/>
    </row>
    <row r="13" spans="8:48" ht="15">
      <c r="H13" s="308"/>
      <c r="I13" s="308"/>
      <c r="J13" s="308"/>
      <c r="K13" s="308"/>
      <c r="L13" s="308"/>
      <c r="AM13" s="97" t="s">
        <v>75</v>
      </c>
      <c r="AN13" s="89"/>
      <c r="AO13" s="89"/>
      <c r="AP13" s="89"/>
      <c r="AQ13" s="89"/>
      <c r="AR13" s="89"/>
      <c r="AS13" s="89"/>
      <c r="AT13" s="89"/>
      <c r="AU13" s="89"/>
      <c r="AV13" s="89"/>
    </row>
    <row r="14" spans="39:48" ht="15">
      <c r="AM14" s="88"/>
      <c r="AN14" s="89">
        <v>7</v>
      </c>
      <c r="AO14" s="89">
        <v>33</v>
      </c>
      <c r="AP14" s="89" t="s">
        <v>76</v>
      </c>
      <c r="AQ14" s="89">
        <v>11</v>
      </c>
      <c r="AR14" s="89"/>
      <c r="AS14" s="89"/>
      <c r="AT14" s="89"/>
      <c r="AU14" s="89"/>
      <c r="AV14" s="89"/>
    </row>
    <row r="15" spans="39:48" ht="15">
      <c r="AM15" s="97" t="s">
        <v>77</v>
      </c>
      <c r="AN15" s="89"/>
      <c r="AO15" s="89"/>
      <c r="AP15" s="89"/>
      <c r="AQ15" s="89"/>
      <c r="AR15" s="89"/>
      <c r="AS15" s="89"/>
      <c r="AT15" s="89"/>
      <c r="AU15" s="89"/>
      <c r="AV15" s="89"/>
    </row>
    <row r="16" spans="40:43" ht="15">
      <c r="AN16" s="89">
        <v>6</v>
      </c>
      <c r="AO16" s="89">
        <v>31</v>
      </c>
      <c r="AP16" s="89" t="s">
        <v>78</v>
      </c>
      <c r="AQ16" s="89">
        <v>11</v>
      </c>
    </row>
  </sheetData>
  <sheetProtection/>
  <mergeCells count="1">
    <mergeCell ref="B1:G1"/>
  </mergeCells>
  <printOptions horizontalCentered="1"/>
  <pageMargins left="0.7874015748031497" right="0.7874015748031497" top="0.984251968503937" bottom="0.984251968503937" header="0.5118110236220472" footer="0.5118110236220472"/>
  <pageSetup horizontalDpi="300" verticalDpi="300" orientation="landscape" paperSize="9"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W157"/>
  <sheetViews>
    <sheetView zoomScale="93" zoomScaleNormal="93" zoomScalePageLayoutView="0" workbookViewId="0" topLeftCell="A55">
      <selection activeCell="AH104" sqref="AH104"/>
    </sheetView>
  </sheetViews>
  <sheetFormatPr defaultColWidth="11.421875" defaultRowHeight="12.75"/>
  <cols>
    <col min="1" max="1" width="19.7109375" style="0" customWidth="1"/>
    <col min="2" max="2" width="11.7109375" style="0" customWidth="1"/>
    <col min="3" max="3" width="5.7109375" style="0" customWidth="1"/>
    <col min="4" max="7" width="9.7109375" style="0" customWidth="1"/>
    <col min="8" max="8" width="10.7109375" style="0" customWidth="1"/>
    <col min="9" max="9" width="2.8515625" style="0" customWidth="1"/>
    <col min="10" max="10" width="19.7109375" style="0" customWidth="1"/>
    <col min="11" max="11" width="11.7109375" style="0" customWidth="1"/>
    <col min="12" max="12" width="5.7109375" style="0" customWidth="1"/>
    <col min="13" max="16" width="9.7109375" style="0" customWidth="1"/>
    <col min="17" max="17" width="10.7109375" style="0" customWidth="1"/>
    <col min="18" max="18" width="2.7109375" style="0" customWidth="1"/>
    <col min="19" max="19" width="19.7109375" style="0" customWidth="1"/>
    <col min="20" max="20" width="11.7109375" style="0" customWidth="1"/>
    <col min="21" max="21" width="5.7109375" style="0" customWidth="1"/>
    <col min="22" max="25" width="9.7109375" style="0" customWidth="1"/>
    <col min="26" max="26" width="10.7109375" style="0" customWidth="1"/>
    <col min="27" max="27" width="2.7109375" style="0" customWidth="1"/>
    <col min="28" max="28" width="19.7109375" style="0" customWidth="1"/>
    <col min="29" max="29" width="11.8515625" style="0" customWidth="1"/>
    <col min="30" max="30" width="5.7109375" style="0" customWidth="1"/>
    <col min="31" max="34" width="9.7109375" style="0" customWidth="1"/>
    <col min="35" max="35" width="10.7109375" style="0" customWidth="1"/>
    <col min="36" max="36" width="2.7109375" style="0" customWidth="1"/>
    <col min="37" max="37" width="19.7109375" style="0" customWidth="1"/>
    <col min="38" max="38" width="11.7109375" style="7" customWidth="1"/>
    <col min="39" max="39" width="5.7109375" style="0" customWidth="1"/>
    <col min="40" max="43" width="9.7109375" style="0" customWidth="1"/>
    <col min="44" max="44" width="10.7109375" style="0" customWidth="1"/>
    <col min="45" max="45" width="2.7109375" style="0" customWidth="1"/>
    <col min="46" max="46" width="19.7109375" style="0" customWidth="1"/>
    <col min="47" max="47" width="11.7109375" style="0" customWidth="1"/>
    <col min="48" max="48" width="5.7109375" style="0" customWidth="1"/>
    <col min="49" max="52" width="9.7109375" style="0" customWidth="1"/>
    <col min="53" max="53" width="10.7109375" style="0" customWidth="1"/>
    <col min="54" max="54" width="2.7109375" style="0" customWidth="1"/>
    <col min="55" max="56" width="10.8515625" style="0" customWidth="1"/>
    <col min="57" max="57" width="13.421875" style="0" bestFit="1" customWidth="1"/>
    <col min="58" max="58" width="1.7109375" style="0" customWidth="1"/>
    <col min="59" max="59" width="22.57421875" style="0" bestFit="1" customWidth="1"/>
    <col min="60" max="60" width="12.00390625" style="0" customWidth="1"/>
    <col min="61" max="61" width="5.421875" style="284" bestFit="1" customWidth="1"/>
    <col min="62" max="62" width="5.140625" style="284" bestFit="1" customWidth="1"/>
    <col min="63" max="63" width="6.421875" style="284" customWidth="1"/>
    <col min="64" max="66" width="6.421875" style="284" bestFit="1" customWidth="1"/>
    <col min="67" max="67" width="1.7109375" style="0" customWidth="1"/>
    <col min="68" max="68" width="5.421875" style="0" bestFit="1" customWidth="1"/>
    <col min="69" max="69" width="5.140625" style="0" bestFit="1" customWidth="1"/>
    <col min="70" max="73" width="6.421875" style="0" bestFit="1" customWidth="1"/>
    <col min="74" max="74" width="1.7109375" style="287" customWidth="1"/>
    <col min="75" max="75" width="5.421875" style="0" bestFit="1" customWidth="1"/>
    <col min="76" max="76" width="5.140625" style="0" bestFit="1" customWidth="1"/>
    <col min="77" max="80" width="6.421875" style="0" bestFit="1" customWidth="1"/>
    <col min="81" max="81" width="1.7109375" style="0" customWidth="1"/>
    <col min="82" max="82" width="5.421875" style="0" bestFit="1" customWidth="1"/>
    <col min="83" max="83" width="5.140625" style="0" bestFit="1" customWidth="1"/>
    <col min="84" max="87" width="6.421875" style="0" bestFit="1" customWidth="1"/>
    <col min="88" max="88" width="1.7109375" style="0" customWidth="1"/>
    <col min="89" max="89" width="5.421875" style="0" bestFit="1" customWidth="1"/>
    <col min="90" max="90" width="5.140625" style="0" bestFit="1" customWidth="1"/>
    <col min="91" max="94" width="6.421875" style="0" bestFit="1" customWidth="1"/>
    <col min="95" max="95" width="1.7109375" style="0" customWidth="1"/>
    <col min="96" max="97" width="6.7109375" style="0" customWidth="1"/>
    <col min="98" max="101" width="10.421875" style="33" bestFit="1" customWidth="1"/>
    <col min="102" max="102" width="6.7109375" style="0" customWidth="1"/>
    <col min="103" max="106" width="10.421875" style="0" bestFit="1" customWidth="1"/>
    <col min="107" max="107" width="6.7109375" style="0" customWidth="1"/>
    <col min="108" max="111" width="10.421875" style="0" bestFit="1" customWidth="1"/>
    <col min="112" max="112" width="6.7109375" style="0" customWidth="1"/>
    <col min="113" max="116" width="10.421875" style="0" bestFit="1" customWidth="1"/>
    <col min="117" max="117" width="6.7109375" style="0" customWidth="1"/>
    <col min="118" max="121" width="10.421875" style="0" bestFit="1" customWidth="1"/>
    <col min="122" max="122" width="6.7109375" style="0" customWidth="1"/>
    <col min="123" max="126" width="10.421875" style="0" bestFit="1" customWidth="1"/>
    <col min="127" max="128" width="6.7109375" style="0" customWidth="1"/>
    <col min="132" max="132" width="11.28125" style="0" customWidth="1"/>
  </cols>
  <sheetData>
    <row r="1" spans="1:95" ht="15">
      <c r="A1" s="262" t="s">
        <v>0</v>
      </c>
      <c r="B1" s="263"/>
      <c r="C1" s="263"/>
      <c r="D1" s="263"/>
      <c r="E1" s="263"/>
      <c r="F1" s="264"/>
      <c r="G1" s="355" t="s">
        <v>130</v>
      </c>
      <c r="H1" s="356">
        <v>43492</v>
      </c>
      <c r="J1" s="1" t="s">
        <v>0</v>
      </c>
      <c r="K1" s="2"/>
      <c r="L1" s="2"/>
      <c r="M1" s="2"/>
      <c r="N1" s="2"/>
      <c r="O1" s="3"/>
      <c r="P1" s="355" t="str">
        <f>$G$1</f>
        <v>Vitré le</v>
      </c>
      <c r="Q1" s="361">
        <f>$H$1</f>
        <v>43492</v>
      </c>
      <c r="S1" s="1" t="s">
        <v>0</v>
      </c>
      <c r="T1" s="2"/>
      <c r="U1" s="2"/>
      <c r="V1" s="2"/>
      <c r="W1" s="2"/>
      <c r="X1" s="3"/>
      <c r="Y1" s="355" t="str">
        <f>$G$1</f>
        <v>Vitré le</v>
      </c>
      <c r="Z1" s="361">
        <f>$H$1</f>
        <v>43492</v>
      </c>
      <c r="AB1" s="1" t="s">
        <v>0</v>
      </c>
      <c r="AC1" s="2"/>
      <c r="AD1" s="2"/>
      <c r="AE1" s="2"/>
      <c r="AF1" s="2"/>
      <c r="AG1" s="3"/>
      <c r="AH1" s="355" t="str">
        <f>$G$1</f>
        <v>Vitré le</v>
      </c>
      <c r="AI1" s="361">
        <f>$H$1</f>
        <v>43492</v>
      </c>
      <c r="AK1" s="357" t="s">
        <v>0</v>
      </c>
      <c r="AL1" s="188"/>
      <c r="AM1" s="1"/>
      <c r="AN1" s="2"/>
      <c r="AO1" s="2"/>
      <c r="AP1" s="3"/>
      <c r="AQ1" s="355" t="str">
        <f>$G$1</f>
        <v>Vitré le</v>
      </c>
      <c r="AR1" s="361">
        <f>$H$1</f>
        <v>43492</v>
      </c>
      <c r="AT1" s="1" t="s">
        <v>0</v>
      </c>
      <c r="AU1" s="2"/>
      <c r="AV1" s="2"/>
      <c r="AW1" s="2"/>
      <c r="AX1" s="2"/>
      <c r="AY1" s="3"/>
      <c r="AZ1" s="355" t="str">
        <f>$G$1</f>
        <v>Vitré le</v>
      </c>
      <c r="BA1" s="361">
        <f>$H$1</f>
        <v>43492</v>
      </c>
      <c r="BI1" s="620" t="s">
        <v>120</v>
      </c>
      <c r="BJ1" s="620"/>
      <c r="BK1" s="620"/>
      <c r="BL1" s="620"/>
      <c r="BM1" s="620"/>
      <c r="BN1" s="620"/>
      <c r="BO1" s="285"/>
      <c r="BP1" s="620" t="s">
        <v>126</v>
      </c>
      <c r="BQ1" s="620"/>
      <c r="BR1" s="620"/>
      <c r="BS1" s="620"/>
      <c r="BT1" s="620"/>
      <c r="BU1" s="620"/>
      <c r="BV1" s="285"/>
      <c r="BW1" s="620" t="s">
        <v>82</v>
      </c>
      <c r="BX1" s="620"/>
      <c r="BY1" s="620"/>
      <c r="BZ1" s="620"/>
      <c r="CA1" s="620"/>
      <c r="CB1" s="620"/>
      <c r="CD1" s="620" t="s">
        <v>103</v>
      </c>
      <c r="CE1" s="620"/>
      <c r="CF1" s="620"/>
      <c r="CG1" s="620"/>
      <c r="CH1" s="620"/>
      <c r="CI1" s="620"/>
      <c r="CJ1" s="285"/>
      <c r="CK1" s="620" t="s">
        <v>80</v>
      </c>
      <c r="CL1" s="620"/>
      <c r="CM1" s="620"/>
      <c r="CN1" s="620"/>
      <c r="CO1" s="620"/>
      <c r="CP1" s="620"/>
      <c r="CQ1" s="285"/>
    </row>
    <row r="2" spans="1:95" ht="15.75">
      <c r="A2" s="265" t="s">
        <v>1</v>
      </c>
      <c r="B2" s="621" t="s">
        <v>16</v>
      </c>
      <c r="C2" s="621"/>
      <c r="D2" s="621"/>
      <c r="E2" s="621"/>
      <c r="F2" s="264"/>
      <c r="G2" s="264"/>
      <c r="J2" s="206" t="s">
        <v>1</v>
      </c>
      <c r="K2" s="622" t="s">
        <v>18</v>
      </c>
      <c r="L2" s="622"/>
      <c r="M2" s="622"/>
      <c r="N2" s="622"/>
      <c r="O2" s="3"/>
      <c r="P2" s="3"/>
      <c r="Q2" s="3"/>
      <c r="S2" s="206" t="s">
        <v>1</v>
      </c>
      <c r="T2" s="623" t="s">
        <v>13</v>
      </c>
      <c r="U2" s="623"/>
      <c r="V2" s="623"/>
      <c r="W2" s="623"/>
      <c r="X2" s="3"/>
      <c r="Y2" s="3"/>
      <c r="Z2" s="3"/>
      <c r="AB2" s="206" t="s">
        <v>1</v>
      </c>
      <c r="AC2" s="623" t="s">
        <v>116</v>
      </c>
      <c r="AD2" s="623"/>
      <c r="AE2" s="623"/>
      <c r="AF2" s="623"/>
      <c r="AG2" s="3"/>
      <c r="AH2" s="3"/>
      <c r="AI2" s="3"/>
      <c r="AK2" s="206" t="s">
        <v>1</v>
      </c>
      <c r="AL2" s="622"/>
      <c r="AM2" s="622"/>
      <c r="AN2" s="622"/>
      <c r="AO2" s="622"/>
      <c r="AP2" s="3"/>
      <c r="AQ2" s="3"/>
      <c r="AR2" s="3"/>
      <c r="AT2" s="206" t="s">
        <v>1</v>
      </c>
      <c r="AU2" s="622"/>
      <c r="AV2" s="622"/>
      <c r="AW2" s="622"/>
      <c r="AX2" s="622"/>
      <c r="AY2" s="3"/>
      <c r="AZ2" s="3"/>
      <c r="BA2" s="3"/>
      <c r="BI2" s="284" t="s">
        <v>117</v>
      </c>
      <c r="BJ2" s="284" t="s">
        <v>102</v>
      </c>
      <c r="BK2" s="284" t="s">
        <v>61</v>
      </c>
      <c r="BL2" s="284" t="s">
        <v>66</v>
      </c>
      <c r="BM2" s="284" t="s">
        <v>67</v>
      </c>
      <c r="BN2" s="284" t="s">
        <v>68</v>
      </c>
      <c r="BO2" s="285"/>
      <c r="BP2" s="284" t="s">
        <v>117</v>
      </c>
      <c r="BQ2" s="284" t="s">
        <v>102</v>
      </c>
      <c r="BR2" s="284" t="s">
        <v>61</v>
      </c>
      <c r="BS2" s="284" t="s">
        <v>66</v>
      </c>
      <c r="BT2" s="284" t="s">
        <v>67</v>
      </c>
      <c r="BU2" s="284" t="s">
        <v>68</v>
      </c>
      <c r="BV2" s="285"/>
      <c r="BW2" s="284" t="s">
        <v>117</v>
      </c>
      <c r="BX2" s="284" t="s">
        <v>102</v>
      </c>
      <c r="BY2" s="284" t="s">
        <v>61</v>
      </c>
      <c r="BZ2" s="284" t="s">
        <v>66</v>
      </c>
      <c r="CA2" s="284" t="s">
        <v>67</v>
      </c>
      <c r="CB2" s="284" t="s">
        <v>68</v>
      </c>
      <c r="CC2" s="285"/>
      <c r="CD2" s="284" t="s">
        <v>117</v>
      </c>
      <c r="CE2" s="284" t="s">
        <v>102</v>
      </c>
      <c r="CF2" s="284" t="s">
        <v>61</v>
      </c>
      <c r="CG2" s="284" t="s">
        <v>66</v>
      </c>
      <c r="CH2" s="284" t="s">
        <v>67</v>
      </c>
      <c r="CI2" s="284" t="s">
        <v>68</v>
      </c>
      <c r="CJ2" s="285"/>
      <c r="CK2" s="284" t="s">
        <v>117</v>
      </c>
      <c r="CL2" s="284" t="s">
        <v>102</v>
      </c>
      <c r="CM2" s="284" t="s">
        <v>61</v>
      </c>
      <c r="CN2" s="284" t="s">
        <v>66</v>
      </c>
      <c r="CO2" s="284" t="s">
        <v>67</v>
      </c>
      <c r="CP2" s="284" t="s">
        <v>68</v>
      </c>
      <c r="CQ2" s="285"/>
    </row>
    <row r="3" spans="1:95" ht="16.5" thickBot="1">
      <c r="A3" s="265" t="s">
        <v>118</v>
      </c>
      <c r="B3" s="624" t="s">
        <v>124</v>
      </c>
      <c r="C3" s="624"/>
      <c r="D3" s="624"/>
      <c r="E3" s="266" t="s">
        <v>119</v>
      </c>
      <c r="F3" s="267">
        <v>1</v>
      </c>
      <c r="G3" s="268"/>
      <c r="H3" s="358">
        <v>1</v>
      </c>
      <c r="J3" s="206" t="s">
        <v>118</v>
      </c>
      <c r="K3" s="621" t="s">
        <v>124</v>
      </c>
      <c r="L3" s="621"/>
      <c r="M3" s="621"/>
      <c r="N3" s="5" t="s">
        <v>119</v>
      </c>
      <c r="O3" s="6">
        <v>2</v>
      </c>
      <c r="P3" s="3"/>
      <c r="Q3" s="359">
        <v>13</v>
      </c>
      <c r="S3" s="206" t="s">
        <v>118</v>
      </c>
      <c r="T3" s="624" t="s">
        <v>82</v>
      </c>
      <c r="U3" s="624"/>
      <c r="V3" s="624"/>
      <c r="W3" s="5" t="s">
        <v>119</v>
      </c>
      <c r="X3" s="6">
        <v>1</v>
      </c>
      <c r="Y3" s="3"/>
      <c r="Z3" s="359">
        <v>25</v>
      </c>
      <c r="AB3" s="206" t="s">
        <v>118</v>
      </c>
      <c r="AC3" s="624" t="s">
        <v>81</v>
      </c>
      <c r="AD3" s="624"/>
      <c r="AE3" s="624"/>
      <c r="AF3" s="5" t="s">
        <v>119</v>
      </c>
      <c r="AG3" s="6">
        <v>1</v>
      </c>
      <c r="AH3" s="3"/>
      <c r="AI3" s="359">
        <v>37</v>
      </c>
      <c r="AK3" s="206" t="s">
        <v>118</v>
      </c>
      <c r="AL3" s="621"/>
      <c r="AM3" s="621"/>
      <c r="AN3" s="621"/>
      <c r="AO3" s="5" t="s">
        <v>119</v>
      </c>
      <c r="AP3" s="6"/>
      <c r="AQ3" s="3"/>
      <c r="AR3" s="359">
        <v>49</v>
      </c>
      <c r="AT3" s="206" t="s">
        <v>118</v>
      </c>
      <c r="AU3" s="621"/>
      <c r="AV3" s="621"/>
      <c r="AW3" s="621"/>
      <c r="AX3" s="5" t="s">
        <v>119</v>
      </c>
      <c r="AY3" s="6"/>
      <c r="AZ3" s="3"/>
      <c r="BA3" s="359">
        <v>61</v>
      </c>
      <c r="BI3" s="284">
        <f>SUM(BI5:BI156)</f>
        <v>2</v>
      </c>
      <c r="BJ3" s="284">
        <f>SUM(BJ5:BJ156)</f>
        <v>12</v>
      </c>
      <c r="BK3" s="284">
        <f>AVERAGE(BK5:BK156)</f>
        <v>52.474999999999994</v>
      </c>
      <c r="BL3" s="284">
        <f>AVERAGE(BL5:BL156)</f>
        <v>53.95</v>
      </c>
      <c r="BM3" s="284">
        <f>AVERAGE(BM5:BM156)</f>
        <v>53.8</v>
      </c>
      <c r="BN3" s="284">
        <f>AVERAGE(BN5:BN156)</f>
        <v>54.2</v>
      </c>
      <c r="BO3" s="285"/>
      <c r="BP3" s="284">
        <f>SUM(BP5:BP156)</f>
        <v>15</v>
      </c>
      <c r="BQ3" s="284">
        <f>SUM(BQ5:BQ156)</f>
        <v>76</v>
      </c>
      <c r="BR3" s="284">
        <f>AVERAGE(BR5:BR156)</f>
        <v>54.41333333333333</v>
      </c>
      <c r="BS3" s="284">
        <f>AVERAGE(BS5:BS156)</f>
        <v>50.86666666666667</v>
      </c>
      <c r="BT3" s="284">
        <f>AVERAGE(BT5:BT156)</f>
        <v>51.646666666666675</v>
      </c>
      <c r="BU3" s="284">
        <f>AVERAGE(BU5:BU156)</f>
        <v>53.15333333333333</v>
      </c>
      <c r="BV3" s="285"/>
      <c r="BW3" s="284">
        <f>SUM(BW5:BW156)</f>
        <v>12</v>
      </c>
      <c r="BX3" s="284">
        <f>SUM(BX5:BX156)</f>
        <v>69</v>
      </c>
      <c r="BY3" s="284">
        <f>AVERAGE(BY5:BY156)</f>
        <v>62.737500000000004</v>
      </c>
      <c r="BZ3" s="284">
        <f>AVERAGE(BZ5:BZ156)</f>
        <v>57.76666666666667</v>
      </c>
      <c r="CA3" s="284">
        <f>AVERAGE(CA5:CA156)</f>
        <v>58.15833333333333</v>
      </c>
      <c r="CB3" s="284">
        <f>AVERAGE(CB5:CB156)</f>
        <v>63.44166666666666</v>
      </c>
      <c r="CC3" s="285"/>
      <c r="CD3" s="284">
        <f>SUM(CD5:CD156)</f>
        <v>5</v>
      </c>
      <c r="CE3" s="284">
        <f>SUM(CE5:CE156)</f>
        <v>29</v>
      </c>
      <c r="CF3" s="284">
        <f>AVERAGE(CF5:CF156)</f>
        <v>68.53</v>
      </c>
      <c r="CG3" s="284">
        <f>AVERAGE(CG5:CG156)</f>
        <v>62.839999999999996</v>
      </c>
      <c r="CH3" s="284">
        <f>AVERAGE(CH5:CH156)</f>
        <v>67.12</v>
      </c>
      <c r="CI3" s="284">
        <f>AVERAGE(CI5:CI156)</f>
        <v>71.46</v>
      </c>
      <c r="CJ3" s="285"/>
      <c r="CK3" s="284">
        <f>SUM(CK5:CK156)</f>
        <v>3</v>
      </c>
      <c r="CL3" s="284">
        <f>SUM(CL5:CL156)</f>
        <v>17</v>
      </c>
      <c r="CM3" s="284">
        <f>AVERAGE(CM5:CM156)</f>
        <v>75.16666666666667</v>
      </c>
      <c r="CN3" s="284">
        <f>AVERAGE(CN5:CN156)</f>
        <v>64.89999999999999</v>
      </c>
      <c r="CO3" s="284">
        <f>AVERAGE(CO5:CO156)</f>
        <v>69</v>
      </c>
      <c r="CP3" s="284">
        <f>AVERAGE(CP5:CP156)</f>
        <v>75.71666666666667</v>
      </c>
      <c r="CQ3" s="285"/>
    </row>
    <row r="4" spans="1:101" s="31" customFormat="1" ht="13.5" thickBot="1">
      <c r="A4" s="274" t="s">
        <v>5</v>
      </c>
      <c r="B4" s="275" t="s">
        <v>6</v>
      </c>
      <c r="C4" s="275" t="s">
        <v>7</v>
      </c>
      <c r="D4" s="276" t="s">
        <v>8</v>
      </c>
      <c r="E4" s="276" t="s">
        <v>9</v>
      </c>
      <c r="F4" s="276" t="s">
        <v>10</v>
      </c>
      <c r="G4" s="276" t="s">
        <v>11</v>
      </c>
      <c r="H4" s="277" t="s">
        <v>12</v>
      </c>
      <c r="I4"/>
      <c r="J4" s="274" t="s">
        <v>5</v>
      </c>
      <c r="K4" s="275" t="s">
        <v>6</v>
      </c>
      <c r="L4" s="275" t="s">
        <v>7</v>
      </c>
      <c r="M4" s="276" t="s">
        <v>8</v>
      </c>
      <c r="N4" s="276" t="s">
        <v>9</v>
      </c>
      <c r="O4" s="276" t="s">
        <v>10</v>
      </c>
      <c r="P4" s="276" t="s">
        <v>11</v>
      </c>
      <c r="Q4" s="277" t="s">
        <v>12</v>
      </c>
      <c r="R4"/>
      <c r="S4" s="274" t="s">
        <v>5</v>
      </c>
      <c r="T4" s="275" t="s">
        <v>6</v>
      </c>
      <c r="U4" s="275" t="s">
        <v>7</v>
      </c>
      <c r="V4" s="276" t="s">
        <v>8</v>
      </c>
      <c r="W4" s="276" t="s">
        <v>9</v>
      </c>
      <c r="X4" s="276" t="s">
        <v>10</v>
      </c>
      <c r="Y4" s="276" t="s">
        <v>11</v>
      </c>
      <c r="Z4" s="277" t="s">
        <v>12</v>
      </c>
      <c r="AA4"/>
      <c r="AB4" s="274" t="s">
        <v>5</v>
      </c>
      <c r="AC4" s="275" t="s">
        <v>6</v>
      </c>
      <c r="AD4" s="275" t="s">
        <v>7</v>
      </c>
      <c r="AE4" s="276" t="s">
        <v>8</v>
      </c>
      <c r="AF4" s="276" t="s">
        <v>9</v>
      </c>
      <c r="AG4" s="276" t="s">
        <v>10</v>
      </c>
      <c r="AH4" s="276" t="s">
        <v>11</v>
      </c>
      <c r="AI4" s="277" t="s">
        <v>12</v>
      </c>
      <c r="AJ4"/>
      <c r="AK4" s="274" t="s">
        <v>5</v>
      </c>
      <c r="AL4" s="275" t="s">
        <v>6</v>
      </c>
      <c r="AM4" s="275" t="s">
        <v>7</v>
      </c>
      <c r="AN4" s="276" t="s">
        <v>8</v>
      </c>
      <c r="AO4" s="276" t="s">
        <v>9</v>
      </c>
      <c r="AP4" s="276" t="s">
        <v>10</v>
      </c>
      <c r="AQ4" s="276" t="s">
        <v>11</v>
      </c>
      <c r="AR4" s="277" t="s">
        <v>12</v>
      </c>
      <c r="AS4"/>
      <c r="AT4" s="274" t="s">
        <v>5</v>
      </c>
      <c r="AU4" s="275" t="s">
        <v>6</v>
      </c>
      <c r="AV4" s="275" t="s">
        <v>7</v>
      </c>
      <c r="AW4" s="276" t="s">
        <v>8</v>
      </c>
      <c r="AX4" s="276" t="s">
        <v>9</v>
      </c>
      <c r="AY4" s="276" t="s">
        <v>10</v>
      </c>
      <c r="AZ4" s="276" t="s">
        <v>11</v>
      </c>
      <c r="BA4" s="277" t="s">
        <v>12</v>
      </c>
      <c r="BB4"/>
      <c r="BE4" s="114" t="s">
        <v>83</v>
      </c>
      <c r="BG4" s="114" t="s">
        <v>13</v>
      </c>
      <c r="BJ4" s="284"/>
      <c r="BK4" s="284">
        <f>MAX(BK5:BK156)</f>
        <v>52.849999999999994</v>
      </c>
      <c r="BL4" s="284">
        <f>MAX(BL5:BL156)</f>
        <v>54.55</v>
      </c>
      <c r="BM4" s="284">
        <f>MAX(BM5:BM156)</f>
        <v>54.4</v>
      </c>
      <c r="BN4" s="284">
        <f>MAX(BN5:BN156)</f>
        <v>54.25</v>
      </c>
      <c r="BO4" s="286"/>
      <c r="BP4" s="284"/>
      <c r="BQ4" s="284"/>
      <c r="BR4" s="284">
        <f>MAX(BR5:BR156)</f>
        <v>60.699999999999996</v>
      </c>
      <c r="BS4" s="284">
        <f>MAX(BS5:BS156)</f>
        <v>58</v>
      </c>
      <c r="BT4" s="284">
        <f>MAX(BT5:BT156)</f>
        <v>57.900000000000006</v>
      </c>
      <c r="BU4" s="284">
        <f>MAX(BU5:BU156)</f>
        <v>58.7</v>
      </c>
      <c r="BV4" s="286"/>
      <c r="BW4" s="284"/>
      <c r="BX4" s="284"/>
      <c r="BY4" s="284">
        <f>MAX(BY5:BY156)</f>
        <v>64.55</v>
      </c>
      <c r="BZ4" s="284">
        <f>MAX(BZ5:BZ156)</f>
        <v>59.55</v>
      </c>
      <c r="CA4" s="284">
        <f>MAX(CA5:CA156)</f>
        <v>60.7</v>
      </c>
      <c r="CB4" s="284">
        <f>MAX(CB5:CB156)</f>
        <v>64.8</v>
      </c>
      <c r="CC4" s="286"/>
      <c r="CD4" s="284"/>
      <c r="CE4" s="284"/>
      <c r="CF4" s="284">
        <f>MAX(CF5:CF156)</f>
        <v>69.4</v>
      </c>
      <c r="CG4" s="284">
        <f>MAX(CG5:CG156)</f>
        <v>64.19999999999999</v>
      </c>
      <c r="CH4" s="284">
        <f>MAX(CH5:CH156)</f>
        <v>68</v>
      </c>
      <c r="CI4" s="284">
        <f>MAX(CI5:CI156)</f>
        <v>71.8</v>
      </c>
      <c r="CJ4" s="286"/>
      <c r="CK4" s="284"/>
      <c r="CL4" s="284"/>
      <c r="CM4" s="284">
        <f>MAX(CM5:CM156)</f>
        <v>75.35</v>
      </c>
      <c r="CN4" s="284">
        <f>MAX(CN5:CN156)</f>
        <v>68</v>
      </c>
      <c r="CO4" s="284">
        <f>MAX(CO5:CO156)</f>
        <v>69.8</v>
      </c>
      <c r="CP4" s="284">
        <f>MAX(CP5:CP156)</f>
        <v>77.1</v>
      </c>
      <c r="CQ4" s="286"/>
      <c r="CT4" s="33"/>
      <c r="CU4" s="33"/>
      <c r="CV4" s="33"/>
      <c r="CW4" s="33"/>
    </row>
    <row r="5" spans="1:127" ht="15.75">
      <c r="A5" s="507" t="s">
        <v>133</v>
      </c>
      <c r="B5" s="508" t="s">
        <v>134</v>
      </c>
      <c r="C5" s="509"/>
      <c r="D5" s="383">
        <v>15.2</v>
      </c>
      <c r="E5" s="383">
        <v>13.8</v>
      </c>
      <c r="F5" s="383">
        <v>14.6</v>
      </c>
      <c r="G5" s="383">
        <v>14.6</v>
      </c>
      <c r="H5" s="384">
        <f aca="true" t="shared" si="0" ref="H5:H11">SUM(D5:G5)</f>
        <v>58.2</v>
      </c>
      <c r="I5" s="284">
        <f>RANK(H5,H5:H10,0)</f>
        <v>4</v>
      </c>
      <c r="J5" s="510" t="s">
        <v>352</v>
      </c>
      <c r="K5" s="511" t="s">
        <v>215</v>
      </c>
      <c r="L5" s="509"/>
      <c r="M5" s="383">
        <v>14.3</v>
      </c>
      <c r="N5" s="383">
        <v>13.8</v>
      </c>
      <c r="O5" s="383">
        <v>13.3</v>
      </c>
      <c r="P5" s="383">
        <v>14.3</v>
      </c>
      <c r="Q5" s="384">
        <f aca="true" t="shared" si="1" ref="Q5:Q11">SUM(M5:P5)</f>
        <v>55.7</v>
      </c>
      <c r="R5" s="284">
        <f aca="true" t="shared" si="2" ref="R5:R10">RANK(Q5,$Q$5:$Q$10,0)</f>
        <v>4</v>
      </c>
      <c r="S5" s="507" t="s">
        <v>416</v>
      </c>
      <c r="T5" s="508" t="s">
        <v>425</v>
      </c>
      <c r="U5" s="509"/>
      <c r="V5" s="383">
        <v>15.5</v>
      </c>
      <c r="W5" s="383">
        <v>12.95</v>
      </c>
      <c r="X5" s="383">
        <v>14.7</v>
      </c>
      <c r="Y5" s="383">
        <v>15.3</v>
      </c>
      <c r="Z5" s="384">
        <f aca="true" t="shared" si="3" ref="Z5:Z11">SUM(V5:Y5)</f>
        <v>58.45</v>
      </c>
      <c r="AA5" s="284">
        <f aca="true" t="shared" si="4" ref="AA5:AA10">RANK(Z5,$Z$5:$Z$10,0)</f>
        <v>6</v>
      </c>
      <c r="AB5" s="507" t="s">
        <v>396</v>
      </c>
      <c r="AC5" s="508" t="s">
        <v>397</v>
      </c>
      <c r="AD5" s="509"/>
      <c r="AE5" s="383">
        <v>17</v>
      </c>
      <c r="AF5" s="383">
        <v>14.6</v>
      </c>
      <c r="AG5" s="383">
        <v>16</v>
      </c>
      <c r="AH5" s="383">
        <v>17.6</v>
      </c>
      <c r="AI5" s="384">
        <f aca="true" t="shared" si="5" ref="AI5:AI11">SUM(AE5:AH5)</f>
        <v>65.2</v>
      </c>
      <c r="AJ5" s="284">
        <f aca="true" t="shared" si="6" ref="AJ5:AJ10">RANK(AI5,$AI$5:$AI$10,0)</f>
        <v>3</v>
      </c>
      <c r="AK5" s="457"/>
      <c r="AL5" s="461"/>
      <c r="AM5" s="465"/>
      <c r="AN5" s="383"/>
      <c r="AO5" s="383"/>
      <c r="AP5" s="383"/>
      <c r="AQ5" s="383"/>
      <c r="AR5" s="384">
        <f aca="true" t="shared" si="7" ref="AR5:AR11">SUM(AN5:AQ5)</f>
        <v>0</v>
      </c>
      <c r="AS5" s="284">
        <f aca="true" t="shared" si="8" ref="AS5:AS10">RANK(AR5,$AR$5:$AR$10,0)</f>
        <v>1</v>
      </c>
      <c r="AT5" s="507"/>
      <c r="AU5" s="508"/>
      <c r="AV5" s="509"/>
      <c r="AW5" s="383"/>
      <c r="AX5" s="383"/>
      <c r="AY5" s="383"/>
      <c r="AZ5" s="383"/>
      <c r="BA5" s="384">
        <f aca="true" t="shared" si="9" ref="BA5:BA11">SUM(AW5:AZ5)</f>
        <v>0</v>
      </c>
      <c r="BB5" s="284">
        <f aca="true" t="shared" si="10" ref="BB5:BB10">RANK(BA5,$BA$5:$BA$10,0)</f>
        <v>1</v>
      </c>
      <c r="BE5" s="155" t="s">
        <v>124</v>
      </c>
      <c r="BG5" s="115" t="s">
        <v>14</v>
      </c>
      <c r="BI5" s="284">
        <f>IF(($B$3)="DEBUTANTES",1,"")</f>
      </c>
      <c r="BJ5" s="284">
        <f>IF(($B$3)="DEBUTANTES",COUNTA($A$5:$A$10),"")</f>
      </c>
      <c r="BK5" s="284">
        <f>IF(($B$3)="DEBUTANTES",$D$11,"")</f>
      </c>
      <c r="BL5" s="284">
        <f>IF(($B$3)="DEBUTANTES",$E$11,"")</f>
      </c>
      <c r="BM5" s="284">
        <f>IF(($B$3)="DEBUTANTES",$F$11,"")</f>
      </c>
      <c r="BN5" s="284">
        <f>IF(($B$3)="DEBUTANTES",$G$11,"")</f>
      </c>
      <c r="BO5" s="285"/>
      <c r="BP5" s="284">
        <f>IF(($B$3)="PROMO-HONNEUR",1,"")</f>
        <v>1</v>
      </c>
      <c r="BQ5" s="284">
        <f>IF(($B$3)="PROMO-HONNEUR",COUNTA($A$5:$A$10),"")</f>
        <v>6</v>
      </c>
      <c r="BR5" s="284">
        <f>IF(($B$3)="PROMO-HONNEUR",$D$11,"")</f>
        <v>60.699999999999996</v>
      </c>
      <c r="BS5" s="284">
        <f>IF(($B$3)="PROMO-HONNEUR",$E$11,"")</f>
        <v>58</v>
      </c>
      <c r="BT5" s="284">
        <f>IF(($B$3)="PROMO-HONNEUR",$F$11,"")</f>
        <v>57.8</v>
      </c>
      <c r="BU5" s="284">
        <f>IF(($B$3)="PROMO-HONNEUR",$G$11,"")</f>
        <v>58.550000000000004</v>
      </c>
      <c r="BV5" s="285"/>
      <c r="BW5" s="284">
        <f>IF(($B$3)="HONNEUR",1,"")</f>
      </c>
      <c r="BX5" s="284">
        <f>IF(($B$3)="HONNEUR",COUNTA($A$5:$A$10),"")</f>
      </c>
      <c r="BY5" s="284">
        <f>IF(($B$3)="HONNEUR",$D$11,"")</f>
      </c>
      <c r="BZ5" s="284">
        <f>IF(($B$3)="HONNEUR",$E$11,"")</f>
      </c>
      <c r="CA5" s="284">
        <f>IF(($B$3)="HONNEUR",$F$11,"")</f>
      </c>
      <c r="CB5" s="284">
        <f>IF(($B$3)="HONNEUR",$G$11,"")</f>
      </c>
      <c r="CC5" s="285"/>
      <c r="CD5" s="284">
        <f>IF(($B$3)="PROMO-EXCEL.",1,"")</f>
      </c>
      <c r="CE5" s="284">
        <f>IF(($B$3)="PROMO-EXCEL.",COUNTA($A$5:$A$10),"")</f>
      </c>
      <c r="CF5" s="284">
        <f>IF(($B$3)="PROMO-EXCEL.",$D$11,"")</f>
      </c>
      <c r="CG5" s="284">
        <f>IF(($B$3)="PROMO-EXCEL.",$E$11,"")</f>
      </c>
      <c r="CH5" s="284">
        <f>IF(($B$3)="PROMO-EXCEL.",$F$11,"")</f>
      </c>
      <c r="CI5" s="284">
        <f>IF(($B$3)="PROMO-EXCEL.",$G$11,"")</f>
      </c>
      <c r="CJ5" s="285"/>
      <c r="CK5" s="284">
        <f>IF(($B$3)="EXCELLENCE",1,"")</f>
      </c>
      <c r="CL5" s="284">
        <f>IF(($B$3)="EXCELLENCE",COUNTA($A$5:$A$10),"")</f>
      </c>
      <c r="CM5" s="284">
        <f>IF(($B$3)="EXCELLENCE",$D$11,"")</f>
      </c>
      <c r="CN5" s="284">
        <f>IF(($B$3)="EXCELLENCE",$E$11,"")</f>
      </c>
      <c r="CO5" s="284">
        <f>IF(($B$3)="EXCELLENCE",$F$11,"")</f>
      </c>
      <c r="CP5" s="284">
        <f>IF(($B$3)="EXCELLENCE",$G$11,"")</f>
      </c>
      <c r="CQ5" s="285"/>
      <c r="CS5" s="362"/>
      <c r="CT5" s="33">
        <f>LARGE(D5:D10,1)</f>
        <v>15.3</v>
      </c>
      <c r="CU5" s="33">
        <f>LARGE(E5:E10,1)</f>
        <v>14.8</v>
      </c>
      <c r="CV5" s="33">
        <f>LARGE(F5:F10,1)</f>
        <v>14.6</v>
      </c>
      <c r="CW5" s="33">
        <f>LARGE(G5:G10,1)</f>
        <v>14.75</v>
      </c>
      <c r="CX5" s="362"/>
      <c r="CY5" s="33">
        <f>LARGE(M5:M10,1)</f>
        <v>15.1</v>
      </c>
      <c r="CZ5" s="33">
        <f>LARGE(N5:N10,1)</f>
        <v>13.8</v>
      </c>
      <c r="DA5" s="33">
        <f>LARGE(O5:O10,1)</f>
        <v>14</v>
      </c>
      <c r="DB5" s="33">
        <f>LARGE(P5:P10,1)</f>
        <v>14.75</v>
      </c>
      <c r="DC5" s="362"/>
      <c r="DD5" s="33">
        <f>LARGE(V5:V10,1)</f>
        <v>15.9</v>
      </c>
      <c r="DE5" s="33">
        <f>LARGE(W5:W10,1)</f>
        <v>15.2</v>
      </c>
      <c r="DF5" s="33">
        <f>LARGE(X5:X10,1)</f>
        <v>15.3</v>
      </c>
      <c r="DG5" s="33">
        <f>LARGE(Y5:Y10,1)</f>
        <v>16.3</v>
      </c>
      <c r="DH5" s="362"/>
      <c r="DI5" s="33">
        <f>LARGE(AE5:AE10,1)</f>
        <v>17.4</v>
      </c>
      <c r="DJ5" s="33">
        <f>LARGE(AF5:AF10,1)</f>
        <v>15.5</v>
      </c>
      <c r="DK5" s="33">
        <f>LARGE(AG5:AG10,1)</f>
        <v>17.5</v>
      </c>
      <c r="DL5" s="33">
        <f>LARGE(AH5:AH10,1)</f>
        <v>17.9</v>
      </c>
      <c r="DM5" s="362"/>
      <c r="DN5" s="33" t="e">
        <f>LARGE(AN5:AN10,1)</f>
        <v>#NUM!</v>
      </c>
      <c r="DO5" s="33" t="e">
        <f>LARGE(AO5:AO10,1)</f>
        <v>#NUM!</v>
      </c>
      <c r="DP5" s="33" t="e">
        <f>LARGE(AP5:AP10,1)</f>
        <v>#NUM!</v>
      </c>
      <c r="DQ5" s="33" t="e">
        <f>LARGE(AQ5:AQ10,1)</f>
        <v>#NUM!</v>
      </c>
      <c r="DR5" s="362"/>
      <c r="DS5" s="33" t="e">
        <f>LARGE(AW5:AW10,1)</f>
        <v>#NUM!</v>
      </c>
      <c r="DT5" s="33" t="e">
        <f>LARGE(AX5:AX10,1)</f>
        <v>#NUM!</v>
      </c>
      <c r="DU5" s="33" t="e">
        <f>LARGE(AY5:AY10,1)</f>
        <v>#NUM!</v>
      </c>
      <c r="DV5" s="33" t="e">
        <f>LARGE(AZ5:AZ10,1)</f>
        <v>#NUM!</v>
      </c>
      <c r="DW5" s="362"/>
    </row>
    <row r="6" spans="1:127" ht="15">
      <c r="A6" s="510" t="s">
        <v>135</v>
      </c>
      <c r="B6" s="511" t="s">
        <v>136</v>
      </c>
      <c r="C6" s="512"/>
      <c r="D6" s="383">
        <v>15.3</v>
      </c>
      <c r="E6" s="383">
        <v>14.4</v>
      </c>
      <c r="F6" s="383">
        <v>14.5</v>
      </c>
      <c r="G6" s="383">
        <v>14.55</v>
      </c>
      <c r="H6" s="384">
        <f t="shared" si="0"/>
        <v>58.75</v>
      </c>
      <c r="I6" s="284">
        <f>RANK(H6,$H$5:$H$10,0)</f>
        <v>1</v>
      </c>
      <c r="J6" s="513" t="s">
        <v>353</v>
      </c>
      <c r="K6" s="514" t="s">
        <v>354</v>
      </c>
      <c r="L6" s="512"/>
      <c r="M6" s="383">
        <v>14.4</v>
      </c>
      <c r="N6" s="383">
        <v>13.6</v>
      </c>
      <c r="O6" s="383">
        <v>13.9</v>
      </c>
      <c r="P6" s="383">
        <v>14.65</v>
      </c>
      <c r="Q6" s="384">
        <f t="shared" si="1"/>
        <v>56.55</v>
      </c>
      <c r="R6" s="284">
        <f t="shared" si="2"/>
        <v>3</v>
      </c>
      <c r="S6" s="510" t="s">
        <v>426</v>
      </c>
      <c r="T6" s="511" t="s">
        <v>223</v>
      </c>
      <c r="U6" s="512"/>
      <c r="V6" s="383">
        <v>15.9</v>
      </c>
      <c r="W6" s="383">
        <v>13.5</v>
      </c>
      <c r="X6" s="383">
        <v>15.2</v>
      </c>
      <c r="Y6" s="383">
        <v>16.3</v>
      </c>
      <c r="Z6" s="384">
        <f t="shared" si="3"/>
        <v>60.89999999999999</v>
      </c>
      <c r="AA6" s="284">
        <f t="shared" si="4"/>
        <v>2</v>
      </c>
      <c r="AB6" s="510" t="s">
        <v>398</v>
      </c>
      <c r="AC6" s="511" t="s">
        <v>399</v>
      </c>
      <c r="AD6" s="512"/>
      <c r="AE6" s="383">
        <v>17.2</v>
      </c>
      <c r="AF6" s="383">
        <v>10.9</v>
      </c>
      <c r="AG6" s="383">
        <v>17.5</v>
      </c>
      <c r="AH6" s="383">
        <v>17.9</v>
      </c>
      <c r="AI6" s="384">
        <f t="shared" si="5"/>
        <v>63.5</v>
      </c>
      <c r="AJ6" s="284">
        <f t="shared" si="6"/>
        <v>4</v>
      </c>
      <c r="AK6" s="457"/>
      <c r="AL6" s="461"/>
      <c r="AM6" s="465"/>
      <c r="AN6" s="383"/>
      <c r="AO6" s="383"/>
      <c r="AP6" s="383"/>
      <c r="AQ6" s="383"/>
      <c r="AR6" s="384">
        <f t="shared" si="7"/>
        <v>0</v>
      </c>
      <c r="AS6" s="284">
        <f t="shared" si="8"/>
        <v>1</v>
      </c>
      <c r="AT6" s="510"/>
      <c r="AU6" s="511"/>
      <c r="AV6" s="512"/>
      <c r="AW6" s="383"/>
      <c r="AX6" s="383"/>
      <c r="AY6" s="383"/>
      <c r="AZ6" s="383"/>
      <c r="BA6" s="384">
        <f t="shared" si="9"/>
        <v>0</v>
      </c>
      <c r="BB6" s="284">
        <f t="shared" si="10"/>
        <v>1</v>
      </c>
      <c r="BE6" s="115" t="s">
        <v>82</v>
      </c>
      <c r="BG6" s="115" t="s">
        <v>121</v>
      </c>
      <c r="BI6" s="284">
        <f>IF(($K$3)="DEBUTANTES",1,"")</f>
      </c>
      <c r="BJ6" s="284">
        <f>IF(($K$3)="DEBUTANTES",COUNTA($J$5:$J$10),"")</f>
      </c>
      <c r="BK6" s="284">
        <f>IF(($K$3)="DEBUTANTES",$M$11,"")</f>
      </c>
      <c r="BL6" s="284">
        <f>IF(($K$3)="DEBUTANTES",$N$11,"")</f>
      </c>
      <c r="BM6" s="284">
        <f>IF(($K$3)="DEBUTANTES",$O$11,"")</f>
      </c>
      <c r="BN6" s="284">
        <f>IF(($K$3)="DEBUTANTES",$P$11,"")</f>
      </c>
      <c r="BO6" s="285"/>
      <c r="BP6" s="284">
        <f>IF(($K$3)="PROMO-HONNEUR",1,"")</f>
        <v>1</v>
      </c>
      <c r="BQ6" s="284">
        <f>IF(($K$3)="PROMO-HONNEUR",COUNTA($J$5:$J$10),"")</f>
        <v>5</v>
      </c>
      <c r="BR6" s="284">
        <f>IF(($K$3)="PROMO-HONNEUR",$M$11,"")</f>
        <v>58.2</v>
      </c>
      <c r="BS6" s="284">
        <f>IF(($K$3)="PROMO-HONNEUR",$N$11,"")</f>
        <v>54.7</v>
      </c>
      <c r="BT6" s="284">
        <f>IF(($K$3)="PROMO-HONNEUR",$O$11,"")</f>
        <v>55.2</v>
      </c>
      <c r="BU6" s="284">
        <f>IF(($K$3)="PROMO-HONNEUR",$P$11,"")</f>
        <v>58.24999999999999</v>
      </c>
      <c r="BV6" s="285"/>
      <c r="BW6" s="284">
        <f>IF(($K$3)="HONNEUR",1,"")</f>
      </c>
      <c r="BX6" s="284">
        <f>IF(($K$3)="HONNEUR",COUNTA($J$5:$J$10),"")</f>
      </c>
      <c r="BY6" s="284">
        <f>IF(($K$3)="HONNEUR",$M$11,"")</f>
      </c>
      <c r="BZ6" s="284">
        <f>IF(($K$3)="HONNEUR",$N$11,"")</f>
      </c>
      <c r="CA6" s="284">
        <f>IF(($K$3)="HONNEUR",$O$11,"")</f>
      </c>
      <c r="CB6" s="284">
        <f>IF(($K$3)="HONNEUR",$P$11,"")</f>
      </c>
      <c r="CC6" s="285"/>
      <c r="CD6" s="284">
        <f>IF(($K$3)="PROMO-EXCEL.",1,"")</f>
      </c>
      <c r="CE6" s="284">
        <f>IF(($K$3)="PROMO-EXCEL.",COUNTA($J$5:$J$10),"")</f>
      </c>
      <c r="CF6" s="284">
        <f>IF(($K$3)="PROMO-EXCEL.",$M$11,"")</f>
      </c>
      <c r="CG6" s="284">
        <f>IF(($K$3)="PROMO-EXCEL.",$N$11,"")</f>
      </c>
      <c r="CH6" s="284">
        <f>IF(($K$3)="PROMO-EXCEL.",$O$11,"")</f>
      </c>
      <c r="CI6" s="284">
        <f>IF(($K$3)="PROMO-EXCEL.",$P$11,"")</f>
      </c>
      <c r="CJ6" s="285"/>
      <c r="CK6" s="284">
        <f>IF(($K$3)="EXCELLENCE",1,"")</f>
      </c>
      <c r="CL6" s="284">
        <f>IF(($K$3)="EXCELLENCE",COUNTA($J$5:$J$10),"")</f>
      </c>
      <c r="CM6" s="284">
        <f>IF(($K$3)="EXCELLENCE",$M$11,"")</f>
      </c>
      <c r="CN6" s="284">
        <f>IF(($K$3)="EXCELLENCE",$N$11,"")</f>
      </c>
      <c r="CO6" s="284">
        <f>IF(($K$3)="EXCELLENCE",$O$11,"")</f>
      </c>
      <c r="CP6" s="284">
        <f>IF(($K$3)="EXCELLENCE",$P$11,"")</f>
      </c>
      <c r="CQ6" s="285"/>
      <c r="CS6" s="362"/>
      <c r="CT6" s="33">
        <f>LARGE(D5:D10,2)</f>
        <v>15.3</v>
      </c>
      <c r="CU6" s="33">
        <f>LARGE(E5:E10,2)</f>
        <v>14.5</v>
      </c>
      <c r="CV6" s="33">
        <f>LARGE(F5:F10,2)</f>
        <v>14.5</v>
      </c>
      <c r="CW6" s="33">
        <f>LARGE(G5:G10,2)</f>
        <v>14.6</v>
      </c>
      <c r="CX6" s="362"/>
      <c r="CY6" s="33">
        <f>LARGE(M5:M10,2)</f>
        <v>14.4</v>
      </c>
      <c r="CZ6" s="33">
        <f>LARGE(N5:N10,2)</f>
        <v>13.8</v>
      </c>
      <c r="DA6" s="33">
        <f>LARGE(O5:O10,2)</f>
        <v>13.9</v>
      </c>
      <c r="DB6" s="33">
        <f>LARGE(P5:P10,2)</f>
        <v>14.65</v>
      </c>
      <c r="DC6" s="362"/>
      <c r="DD6" s="33">
        <f>LARGE(V5:V10,2)</f>
        <v>15.9</v>
      </c>
      <c r="DE6" s="33">
        <f>LARGE(W5:W10,2)</f>
        <v>15</v>
      </c>
      <c r="DF6" s="33">
        <f>LARGE(X5:X10,2)</f>
        <v>15.2</v>
      </c>
      <c r="DG6" s="33">
        <f>LARGE(Y5:Y10,2)</f>
        <v>16.15</v>
      </c>
      <c r="DH6" s="362"/>
      <c r="DI6" s="33">
        <f>LARGE(AE5:AE10,2)</f>
        <v>17.2</v>
      </c>
      <c r="DJ6" s="33">
        <f>LARGE(AF5:AF10,2)</f>
        <v>15</v>
      </c>
      <c r="DK6" s="33">
        <f>LARGE(AG5:AG10,2)</f>
        <v>16.9</v>
      </c>
      <c r="DL6" s="33">
        <f>LARGE(AH5:AH10,2)</f>
        <v>17.9</v>
      </c>
      <c r="DM6" s="362"/>
      <c r="DN6" s="33" t="e">
        <f>LARGE(AN5:AN10,2)</f>
        <v>#NUM!</v>
      </c>
      <c r="DO6" s="33" t="e">
        <f>LARGE(AO5:AO10,2)</f>
        <v>#NUM!</v>
      </c>
      <c r="DP6" s="33" t="e">
        <f>LARGE(AP5:AP10,2)</f>
        <v>#NUM!</v>
      </c>
      <c r="DQ6" s="33" t="e">
        <f>LARGE(AQ5:AQ10,2)</f>
        <v>#NUM!</v>
      </c>
      <c r="DR6" s="362"/>
      <c r="DS6" s="33" t="e">
        <f>LARGE(AW5:AW10,2)</f>
        <v>#NUM!</v>
      </c>
      <c r="DT6" s="33" t="e">
        <f>LARGE(AX5:AX10,2)</f>
        <v>#NUM!</v>
      </c>
      <c r="DU6" s="33" t="e">
        <f>LARGE(AY5:AY10,2)</f>
        <v>#NUM!</v>
      </c>
      <c r="DV6" s="33" t="e">
        <f>LARGE(AZ5:AZ10,2)</f>
        <v>#NUM!</v>
      </c>
      <c r="DW6" s="362"/>
    </row>
    <row r="7" spans="1:127" ht="15">
      <c r="A7" s="513" t="s">
        <v>137</v>
      </c>
      <c r="B7" s="514" t="s">
        <v>138</v>
      </c>
      <c r="C7" s="512"/>
      <c r="D7" s="383">
        <v>14.9</v>
      </c>
      <c r="E7" s="383">
        <v>14.8</v>
      </c>
      <c r="F7" s="383">
        <v>14.2</v>
      </c>
      <c r="G7" s="383">
        <v>14.75</v>
      </c>
      <c r="H7" s="384">
        <f t="shared" si="0"/>
        <v>58.650000000000006</v>
      </c>
      <c r="I7" s="284">
        <f>RANK(H7,$H$5:$H$10,0)</f>
        <v>2</v>
      </c>
      <c r="J7" s="513" t="s">
        <v>355</v>
      </c>
      <c r="K7" s="514" t="s">
        <v>356</v>
      </c>
      <c r="L7" s="512"/>
      <c r="M7" s="383">
        <v>14.1</v>
      </c>
      <c r="N7" s="383">
        <v>12.8</v>
      </c>
      <c r="O7" s="383">
        <v>13.5</v>
      </c>
      <c r="P7" s="383">
        <v>14.4</v>
      </c>
      <c r="Q7" s="384">
        <f t="shared" si="1"/>
        <v>54.8</v>
      </c>
      <c r="R7" s="284">
        <f t="shared" si="2"/>
        <v>5</v>
      </c>
      <c r="S7" s="513" t="s">
        <v>428</v>
      </c>
      <c r="T7" s="514" t="s">
        <v>429</v>
      </c>
      <c r="U7" s="512"/>
      <c r="V7" s="383">
        <v>15.9</v>
      </c>
      <c r="W7" s="383">
        <v>15.2</v>
      </c>
      <c r="X7" s="383">
        <v>13.9</v>
      </c>
      <c r="Y7" s="383">
        <v>15.7</v>
      </c>
      <c r="Z7" s="384">
        <f t="shared" si="3"/>
        <v>60.7</v>
      </c>
      <c r="AA7" s="284">
        <f t="shared" si="4"/>
        <v>3</v>
      </c>
      <c r="AB7" s="513" t="s">
        <v>400</v>
      </c>
      <c r="AC7" s="514" t="s">
        <v>401</v>
      </c>
      <c r="AD7" s="512"/>
      <c r="AE7" s="383">
        <v>17.4</v>
      </c>
      <c r="AF7" s="383">
        <v>15.5</v>
      </c>
      <c r="AG7" s="383">
        <v>16.9</v>
      </c>
      <c r="AH7" s="383">
        <v>17.9</v>
      </c>
      <c r="AI7" s="384">
        <f t="shared" si="5"/>
        <v>67.69999999999999</v>
      </c>
      <c r="AJ7" s="284">
        <f t="shared" si="6"/>
        <v>1</v>
      </c>
      <c r="AK7" s="457"/>
      <c r="AL7" s="461"/>
      <c r="AM7" s="465"/>
      <c r="AN7" s="383"/>
      <c r="AO7" s="383"/>
      <c r="AP7" s="383"/>
      <c r="AQ7" s="383"/>
      <c r="AR7" s="384">
        <f t="shared" si="7"/>
        <v>0</v>
      </c>
      <c r="AS7" s="284">
        <f t="shared" si="8"/>
        <v>1</v>
      </c>
      <c r="AT7" s="513"/>
      <c r="AU7" s="514"/>
      <c r="AV7" s="512"/>
      <c r="AW7" s="383"/>
      <c r="AX7" s="383"/>
      <c r="AY7" s="383"/>
      <c r="AZ7" s="383"/>
      <c r="BA7" s="384">
        <f t="shared" si="9"/>
        <v>0</v>
      </c>
      <c r="BB7" s="284">
        <f t="shared" si="10"/>
        <v>1</v>
      </c>
      <c r="BE7" s="115" t="s">
        <v>81</v>
      </c>
      <c r="BG7" s="115" t="s">
        <v>15</v>
      </c>
      <c r="BI7" s="284">
        <f>IF(($T$3)="DEBUTANTES",1,"")</f>
      </c>
      <c r="BJ7" s="284">
        <f>IF(($T$3)="DEBUTANTES",COUNTA($S$5:$S$10),"")</f>
      </c>
      <c r="BK7" s="284">
        <f>IF(($T$3)="DEBUTANTES",$V$11,"")</f>
      </c>
      <c r="BL7" s="284">
        <f>IF(($T$3)="DEBUTANTES",$W$11,"")</f>
      </c>
      <c r="BM7" s="284">
        <f>IF(($T$3)="DEBUTANTES",$X$11,"")</f>
      </c>
      <c r="BN7" s="284">
        <f>IF(($T$3)="DEBUTANTES",$Y$11,"")</f>
      </c>
      <c r="BO7" s="285"/>
      <c r="BP7" s="284">
        <f>IF(($T$3)="PROMO-HONNEUR",1,"")</f>
      </c>
      <c r="BQ7" s="284">
        <f>IF(($T$3)="PROMO-HONNEUR",COUNTA($S$5:$S$10),"")</f>
      </c>
      <c r="BR7" s="284">
        <f>IF(($T$3)="PROMO-HONNEUR",$V$11,"")</f>
      </c>
      <c r="BS7" s="284">
        <f>IF(($T$3)="PROMO-HONNEUR",$W$11,"")</f>
      </c>
      <c r="BT7" s="284">
        <f>IF(($T$3)="PROMO-HONNEUR",$X$11,"")</f>
      </c>
      <c r="BU7" s="284">
        <f>IF(($T$3)="PROMO-HONNEUR",$Y$11,"")</f>
      </c>
      <c r="BV7" s="285"/>
      <c r="BW7" s="284">
        <f>IF(($T$3)="HONNEUR",1,"")</f>
        <v>1</v>
      </c>
      <c r="BX7" s="284">
        <f>IF(($T$3)="HONNEUR",COUNTA($S$5:$S$10),"")</f>
        <v>6</v>
      </c>
      <c r="BY7" s="284">
        <f>IF(($T$3)="HONNEUR",$V$11,"")</f>
        <v>63.400000000000006</v>
      </c>
      <c r="BZ7" s="284">
        <f>IF(($T$3)="HONNEUR",$W$11,"")</f>
        <v>58.5</v>
      </c>
      <c r="CA7" s="284">
        <f>IF(($T$3)="HONNEUR",$X$11,"")</f>
        <v>59.5</v>
      </c>
      <c r="CB7" s="284">
        <f>IF(($T$3)="HONNEUR",$Y$11,"")</f>
        <v>64.10000000000001</v>
      </c>
      <c r="CC7" s="285"/>
      <c r="CD7" s="284">
        <f>IF(($T$3)="PROMO-EXCEL.",1,"")</f>
      </c>
      <c r="CE7" s="284">
        <f>IF(($T$3)="PROMO-EXCEL.",COUNTA($S$5:$S$10),"")</f>
      </c>
      <c r="CF7" s="284">
        <f>IF(($T$3)="PROMO-EXCEL.",$V$11,"")</f>
      </c>
      <c r="CG7" s="284">
        <f>IF(($T$3)="PROMO-EXCEL.",$W$11,"")</f>
      </c>
      <c r="CH7" s="284">
        <f>IF(($T$3)="PROMO-EXCEL.",$X$11,"")</f>
      </c>
      <c r="CI7" s="284">
        <f>IF(($T$3)="PROMO-EXCEL.",$Y$11,"")</f>
      </c>
      <c r="CJ7" s="285"/>
      <c r="CK7" s="284">
        <f>IF(($T$3)="EXCELLENCE",1,"")</f>
      </c>
      <c r="CL7" s="284">
        <f>IF(($T$3)="EXCELLENCE",COUNTA($S$5:$S$10),"")</f>
      </c>
      <c r="CM7" s="284">
        <f>IF(($T$3)="EXCELLENCE",$V$11,"")</f>
      </c>
      <c r="CN7" s="284">
        <f>IF(($T$3)="EXCELLENCE",$W$11,"")</f>
      </c>
      <c r="CO7" s="284">
        <f>IF(($T$3)="EXCELLENCE",$X$11,"")</f>
      </c>
      <c r="CP7" s="284">
        <f>IF(($T$3)="EXCELLENCE",$Y$11,"")</f>
      </c>
      <c r="CQ7" s="285"/>
      <c r="CS7" s="362"/>
      <c r="CT7" s="33">
        <f>LARGE(D5:D10,3)</f>
        <v>15.2</v>
      </c>
      <c r="CU7" s="33">
        <f>LARGE(E5:E10,3)</f>
        <v>14.4</v>
      </c>
      <c r="CV7" s="33">
        <f>LARGE(F5:F10,3)</f>
        <v>14.5</v>
      </c>
      <c r="CW7" s="33">
        <f>LARGE(G5:G10,3)</f>
        <v>14.6</v>
      </c>
      <c r="CX7" s="362"/>
      <c r="CY7" s="33">
        <f>LARGE(M5:M10,3)</f>
        <v>14.4</v>
      </c>
      <c r="CZ7" s="33">
        <f>LARGE(N5:N10,3)</f>
        <v>13.6</v>
      </c>
      <c r="DA7" s="33">
        <f>LARGE(O5:O10,3)</f>
        <v>13.8</v>
      </c>
      <c r="DB7" s="33">
        <f>LARGE(P5:P10,3)</f>
        <v>14.45</v>
      </c>
      <c r="DC7" s="362"/>
      <c r="DD7" s="33">
        <f>LARGE(V5:V10,3)</f>
        <v>15.9</v>
      </c>
      <c r="DE7" s="33">
        <f>LARGE(W5:W10,3)</f>
        <v>14.5</v>
      </c>
      <c r="DF7" s="33">
        <f>LARGE(X5:X10,3)</f>
        <v>14.7</v>
      </c>
      <c r="DG7" s="33">
        <f>LARGE(Y5:Y10,3)</f>
        <v>15.95</v>
      </c>
      <c r="DH7" s="362"/>
      <c r="DI7" s="33">
        <f>LARGE(AE5:AE10,3)</f>
        <v>17.2</v>
      </c>
      <c r="DJ7" s="33">
        <f>LARGE(AF5:AF10,3)</f>
        <v>14.6</v>
      </c>
      <c r="DK7" s="33">
        <f>LARGE(AG5:AG10,3)</f>
        <v>16.5</v>
      </c>
      <c r="DL7" s="33">
        <f>LARGE(AH5:AH10,3)</f>
        <v>17.7</v>
      </c>
      <c r="DM7" s="362"/>
      <c r="DN7" s="33" t="e">
        <f>LARGE(AN5:AN10,3)</f>
        <v>#NUM!</v>
      </c>
      <c r="DO7" s="33" t="e">
        <f>LARGE(AO5:AO10,3)</f>
        <v>#NUM!</v>
      </c>
      <c r="DP7" s="33" t="e">
        <f>LARGE(AP5:AP10,3)</f>
        <v>#NUM!</v>
      </c>
      <c r="DQ7" s="33" t="e">
        <f>LARGE(AQ5:AQ10,3)</f>
        <v>#NUM!</v>
      </c>
      <c r="DR7" s="362"/>
      <c r="DS7" s="33" t="e">
        <f>LARGE(AW5:AW10,3)</f>
        <v>#NUM!</v>
      </c>
      <c r="DT7" s="33" t="e">
        <f>LARGE(AX5:AX10,3)</f>
        <v>#NUM!</v>
      </c>
      <c r="DU7" s="33" t="e">
        <f>LARGE(AY5:AY10,3)</f>
        <v>#NUM!</v>
      </c>
      <c r="DV7" s="33" t="e">
        <f>LARGE(AZ5:AZ10,3)</f>
        <v>#NUM!</v>
      </c>
      <c r="DW7" s="362"/>
    </row>
    <row r="8" spans="1:127" ht="15">
      <c r="A8" s="513" t="s">
        <v>139</v>
      </c>
      <c r="B8" s="514" t="s">
        <v>136</v>
      </c>
      <c r="C8" s="512"/>
      <c r="D8" s="383">
        <v>14.4</v>
      </c>
      <c r="E8" s="383">
        <v>14.3</v>
      </c>
      <c r="F8" s="383">
        <v>14.5</v>
      </c>
      <c r="G8" s="383">
        <v>14.6</v>
      </c>
      <c r="H8" s="384">
        <f t="shared" si="0"/>
        <v>57.800000000000004</v>
      </c>
      <c r="I8" s="284">
        <f>RANK(H8,$H$5:$H$10,0)</f>
        <v>5</v>
      </c>
      <c r="J8" s="515" t="s">
        <v>357</v>
      </c>
      <c r="K8" s="516" t="s">
        <v>358</v>
      </c>
      <c r="L8" s="512"/>
      <c r="M8" s="383">
        <v>15.1</v>
      </c>
      <c r="N8" s="383">
        <v>13.5</v>
      </c>
      <c r="O8" s="383">
        <v>13.8</v>
      </c>
      <c r="P8" s="383">
        <v>14.45</v>
      </c>
      <c r="Q8" s="384">
        <f t="shared" si="1"/>
        <v>56.85000000000001</v>
      </c>
      <c r="R8" s="284">
        <f t="shared" si="2"/>
        <v>2</v>
      </c>
      <c r="S8" s="513" t="s">
        <v>430</v>
      </c>
      <c r="T8" s="514" t="s">
        <v>431</v>
      </c>
      <c r="U8" s="512"/>
      <c r="V8" s="383">
        <v>14.9</v>
      </c>
      <c r="W8" s="383">
        <v>15</v>
      </c>
      <c r="X8" s="383">
        <v>13.8</v>
      </c>
      <c r="Y8" s="383">
        <v>15.5</v>
      </c>
      <c r="Z8" s="384">
        <f t="shared" si="3"/>
        <v>59.2</v>
      </c>
      <c r="AA8" s="284">
        <f t="shared" si="4"/>
        <v>5</v>
      </c>
      <c r="AB8" s="513" t="s">
        <v>402</v>
      </c>
      <c r="AC8" s="514" t="s">
        <v>247</v>
      </c>
      <c r="AD8" s="512"/>
      <c r="AE8" s="383">
        <v>17.2</v>
      </c>
      <c r="AF8" s="383">
        <v>15</v>
      </c>
      <c r="AG8" s="383">
        <v>16.5</v>
      </c>
      <c r="AH8" s="383">
        <v>17.3</v>
      </c>
      <c r="AI8" s="384">
        <f t="shared" si="5"/>
        <v>66</v>
      </c>
      <c r="AJ8" s="284">
        <f t="shared" si="6"/>
        <v>2</v>
      </c>
      <c r="AK8" s="457"/>
      <c r="AL8" s="461"/>
      <c r="AM8" s="465"/>
      <c r="AN8" s="383"/>
      <c r="AO8" s="383"/>
      <c r="AP8" s="383"/>
      <c r="AQ8" s="383"/>
      <c r="AR8" s="384">
        <f t="shared" si="7"/>
        <v>0</v>
      </c>
      <c r="AS8" s="284">
        <f t="shared" si="8"/>
        <v>1</v>
      </c>
      <c r="AT8" s="513"/>
      <c r="AU8" s="514"/>
      <c r="AV8" s="512"/>
      <c r="AW8" s="383"/>
      <c r="AX8" s="383"/>
      <c r="AY8" s="383"/>
      <c r="AZ8" s="383"/>
      <c r="BA8" s="384">
        <f t="shared" si="9"/>
        <v>0</v>
      </c>
      <c r="BB8" s="284">
        <f t="shared" si="10"/>
        <v>1</v>
      </c>
      <c r="BE8" s="116" t="s">
        <v>80</v>
      </c>
      <c r="BG8" s="115" t="s">
        <v>116</v>
      </c>
      <c r="BI8" s="284">
        <f>IF(($AC$3)="DEBUTANTES",1,"")</f>
      </c>
      <c r="BJ8" s="284">
        <f>IF(($AC$3)="DEBUTANTES",COUNTA($AB$5:$AB$10),"")</f>
      </c>
      <c r="BK8" s="284">
        <f>IF(($AC$3)="DEBUTANTES",$AE$11,"")</f>
      </c>
      <c r="BL8" s="284">
        <f>IF(($AC$3)="DEBUTANTES",$AF$11,"")</f>
      </c>
      <c r="BM8" s="284">
        <f>IF(($AC$3)="DEBUTANTES",$AG$11,"")</f>
      </c>
      <c r="BN8" s="284">
        <f>IF(($AC$3)="DEBUTANTES",$AH$11,"")</f>
      </c>
      <c r="BO8" s="285"/>
      <c r="BP8" s="284">
        <f>IF(($AC$3)="PROMO-HONNEUR",1,"")</f>
      </c>
      <c r="BQ8" s="284">
        <f>IF(($AC$3)="PROMO-HONNEUR",COUNTA($AB$5:$AB$10),"")</f>
      </c>
      <c r="BR8" s="284">
        <f>IF(($AC$3)="PROMO-HONNEUR",$AE$11,"")</f>
      </c>
      <c r="BS8" s="284">
        <f>IF(($AC$3)="PROMO-HONNEUR",$AF$11,"")</f>
      </c>
      <c r="BT8" s="284">
        <f>IF(($AC$3)="PROMO-HONNEUR",$AG$11,"")</f>
      </c>
      <c r="BU8" s="284">
        <f>IF(($AC$3)="PROMO-HONNEUR",$AH$11,"")</f>
      </c>
      <c r="BV8" s="285"/>
      <c r="BW8" s="284">
        <f>IF(($AC$3)="HONNEUR",1,"")</f>
      </c>
      <c r="BX8" s="284">
        <f>IF(($AC$3)="HONNEUR",COUNTA($AB$5:$AB$10),"")</f>
      </c>
      <c r="BY8" s="284">
        <f>IF(($AC$3)="HONNEUR",$AE$11,"")</f>
      </c>
      <c r="BZ8" s="284">
        <f>IF(($AC$3)="HONNEUR",$AF$11,"")</f>
      </c>
      <c r="CA8" s="284">
        <f>IF(($AC$3)="HONNEUR",$AG$11,"")</f>
      </c>
      <c r="CB8" s="284">
        <f>IF(($AC$3)="HONNEUR",$AH$11,"")</f>
      </c>
      <c r="CC8" s="285"/>
      <c r="CD8" s="284">
        <f>IF(($AC$3)="PROMO-EXCEL.",1,"")</f>
        <v>1</v>
      </c>
      <c r="CE8" s="284">
        <f>IF(($AC$3)="PROMO-EXCEL.",COUNTA($AB$5:$AB$10),"")</f>
        <v>5</v>
      </c>
      <c r="CF8" s="284">
        <f>IF(($AC$3)="PROMO-EXCEL.",$AE$11,"")</f>
        <v>68.9</v>
      </c>
      <c r="CG8" s="284">
        <f>IF(($AC$3)="PROMO-EXCEL.",$AF$11,"")</f>
        <v>58.6</v>
      </c>
      <c r="CH8" s="284">
        <f>IF(($AC$3)="PROMO-EXCEL.",$AG$11,"")</f>
        <v>66.9</v>
      </c>
      <c r="CI8" s="284">
        <f>IF(($AC$3)="PROMO-EXCEL.",$AH$11,"")</f>
        <v>71.1</v>
      </c>
      <c r="CJ8" s="285"/>
      <c r="CK8" s="284">
        <f>IF(($AC$3)="EXCELLENCE",1,"")</f>
      </c>
      <c r="CL8" s="284">
        <f>IF(($AC$3)="EXCELLENCE",COUNTA($AB$5:$AB$10),"")</f>
      </c>
      <c r="CM8" s="284">
        <f>IF(($AC$3)="EXCELLENCE",$AE$11,"")</f>
      </c>
      <c r="CN8" s="284">
        <f>IF(($AC$3)="EXCELLENCE",$AF$11,"")</f>
      </c>
      <c r="CO8" s="284">
        <f>IF(($AC$3)="EXCELLENCE",$AG$11,"")</f>
      </c>
      <c r="CP8" s="284">
        <f>IF(($AC$3)="EXCELLENCE",$AH$11,"")</f>
      </c>
      <c r="CQ8" s="285"/>
      <c r="CS8" s="362"/>
      <c r="CT8" s="33">
        <f>LARGE(D5:D10,4)</f>
        <v>14.9</v>
      </c>
      <c r="CU8" s="33">
        <f>LARGE(E5:E10,4)</f>
        <v>14.3</v>
      </c>
      <c r="CV8" s="33">
        <f>LARGE(F5:F10,4)</f>
        <v>14.2</v>
      </c>
      <c r="CW8" s="33">
        <f>LARGE(G5:G10,4)</f>
        <v>14.6</v>
      </c>
      <c r="CX8" s="362"/>
      <c r="CY8" s="33">
        <f>LARGE(M5:M10,4)</f>
        <v>14.3</v>
      </c>
      <c r="CZ8" s="33">
        <f>LARGE(N5:N10,4)</f>
        <v>13.5</v>
      </c>
      <c r="DA8" s="33">
        <f>LARGE(O5:O10,4)</f>
        <v>13.5</v>
      </c>
      <c r="DB8" s="33">
        <f>LARGE(P5:P10,4)</f>
        <v>14.4</v>
      </c>
      <c r="DC8" s="362"/>
      <c r="DD8" s="33">
        <f>LARGE(V5:V10,4)</f>
        <v>15.7</v>
      </c>
      <c r="DE8" s="33">
        <f>LARGE(W5:W10,4)</f>
        <v>13.8</v>
      </c>
      <c r="DF8" s="33">
        <f>LARGE(X5:X10,4)</f>
        <v>14.3</v>
      </c>
      <c r="DG8" s="33">
        <f>LARGE(Y5:Y10,4)</f>
        <v>15.7</v>
      </c>
      <c r="DH8" s="362"/>
      <c r="DI8" s="33">
        <f>LARGE(AE5:AE10,4)</f>
        <v>17.1</v>
      </c>
      <c r="DJ8" s="33">
        <f>LARGE(AF5:AF10,4)</f>
        <v>13.5</v>
      </c>
      <c r="DK8" s="33">
        <f>LARGE(AG5:AG10,4)</f>
        <v>16</v>
      </c>
      <c r="DL8" s="33">
        <f>LARGE(AH5:AH10,4)</f>
        <v>17.6</v>
      </c>
      <c r="DM8" s="362"/>
      <c r="DN8" s="33" t="e">
        <f>LARGE(AN5:AN10,4)</f>
        <v>#NUM!</v>
      </c>
      <c r="DO8" s="33" t="e">
        <f>LARGE(AO5:AO10,4)</f>
        <v>#NUM!</v>
      </c>
      <c r="DP8" s="33" t="e">
        <f>LARGE(AP5:AP10,4)</f>
        <v>#NUM!</v>
      </c>
      <c r="DQ8" s="33" t="e">
        <f>LARGE(AQ5:AQ10,4)</f>
        <v>#NUM!</v>
      </c>
      <c r="DR8" s="362"/>
      <c r="DS8" s="33" t="e">
        <f>LARGE(AW5:AW10,4)</f>
        <v>#NUM!</v>
      </c>
      <c r="DT8" s="33" t="e">
        <f>LARGE(AX5:AX10,4)</f>
        <v>#NUM!</v>
      </c>
      <c r="DU8" s="33" t="e">
        <f>LARGE(AY5:AY10,4)</f>
        <v>#NUM!</v>
      </c>
      <c r="DV8" s="33" t="e">
        <f>LARGE(AZ5:AZ10,4)</f>
        <v>#NUM!</v>
      </c>
      <c r="DW8" s="362"/>
    </row>
    <row r="9" spans="1:127" ht="15">
      <c r="A9" s="515" t="s">
        <v>140</v>
      </c>
      <c r="B9" s="516" t="s">
        <v>141</v>
      </c>
      <c r="C9" s="512"/>
      <c r="D9" s="383">
        <v>15.3</v>
      </c>
      <c r="E9" s="383">
        <v>14.5</v>
      </c>
      <c r="F9" s="383">
        <v>14.2</v>
      </c>
      <c r="G9" s="383">
        <v>14.6</v>
      </c>
      <c r="H9" s="384">
        <f t="shared" si="0"/>
        <v>58.6</v>
      </c>
      <c r="I9" s="284">
        <f>RANK(H9,$H$5:$H$10,0)</f>
        <v>3</v>
      </c>
      <c r="J9" s="521" t="s">
        <v>359</v>
      </c>
      <c r="K9" s="522" t="s">
        <v>360</v>
      </c>
      <c r="L9" s="512"/>
      <c r="M9" s="383">
        <v>14.4</v>
      </c>
      <c r="N9" s="383">
        <v>13.8</v>
      </c>
      <c r="O9" s="383">
        <v>14</v>
      </c>
      <c r="P9" s="383">
        <v>14.75</v>
      </c>
      <c r="Q9" s="384">
        <f t="shared" si="1"/>
        <v>56.95</v>
      </c>
      <c r="R9" s="284">
        <f t="shared" si="2"/>
        <v>1</v>
      </c>
      <c r="S9" s="515" t="s">
        <v>432</v>
      </c>
      <c r="T9" s="516" t="s">
        <v>535</v>
      </c>
      <c r="U9" s="512"/>
      <c r="V9" s="383">
        <v>15.7</v>
      </c>
      <c r="W9" s="383">
        <v>13.8</v>
      </c>
      <c r="X9" s="383">
        <v>14.3</v>
      </c>
      <c r="Y9" s="383">
        <v>16.15</v>
      </c>
      <c r="Z9" s="384">
        <f t="shared" si="3"/>
        <v>59.949999999999996</v>
      </c>
      <c r="AA9" s="284">
        <f t="shared" si="4"/>
        <v>4</v>
      </c>
      <c r="AB9" s="521" t="s">
        <v>403</v>
      </c>
      <c r="AC9" s="522" t="s">
        <v>404</v>
      </c>
      <c r="AD9" s="523"/>
      <c r="AE9" s="383">
        <v>17.1</v>
      </c>
      <c r="AF9" s="383">
        <v>13.5</v>
      </c>
      <c r="AG9" s="383">
        <v>14.5</v>
      </c>
      <c r="AH9" s="383">
        <v>17.7</v>
      </c>
      <c r="AI9" s="384">
        <f t="shared" si="5"/>
        <v>62.8</v>
      </c>
      <c r="AJ9" s="284">
        <f t="shared" si="6"/>
        <v>5</v>
      </c>
      <c r="AK9" s="457"/>
      <c r="AL9" s="461"/>
      <c r="AM9" s="465"/>
      <c r="AN9" s="383"/>
      <c r="AO9" s="383"/>
      <c r="AP9" s="383"/>
      <c r="AQ9" s="383"/>
      <c r="AR9" s="384">
        <f t="shared" si="7"/>
        <v>0</v>
      </c>
      <c r="AS9" s="284">
        <f t="shared" si="8"/>
        <v>1</v>
      </c>
      <c r="AT9" s="515"/>
      <c r="AU9" s="516"/>
      <c r="AV9" s="512"/>
      <c r="AW9" s="383"/>
      <c r="AX9" s="383"/>
      <c r="AY9" s="383"/>
      <c r="AZ9" s="383"/>
      <c r="BA9" s="384">
        <f t="shared" si="9"/>
        <v>0</v>
      </c>
      <c r="BB9" s="284">
        <f t="shared" si="10"/>
        <v>1</v>
      </c>
      <c r="BG9" s="115" t="s">
        <v>115</v>
      </c>
      <c r="BI9" s="284">
        <f>IF(($AL$3)="DEBUTANTES",1,"")</f>
      </c>
      <c r="BJ9" s="284">
        <f>IF(($AL$3)="DEBUTANTES",COUNTA($AK$5:$AK$10),"")</f>
      </c>
      <c r="BK9" s="284">
        <f>IF(($AL$3)="DEBUTANTES",$AN$11,"")</f>
      </c>
      <c r="BL9" s="284">
        <f>IF(($AL$3)="DEBUTANTES",$AO$11,"")</f>
      </c>
      <c r="BM9" s="284">
        <f>IF(($AL$3)="DEBUTANTES",$AP$11,"")</f>
      </c>
      <c r="BN9" s="284">
        <f>IF(($AL$3)="DEBUTANTES",$AQ$11,"")</f>
      </c>
      <c r="BO9" s="285"/>
      <c r="BP9" s="284">
        <f>IF(($AL$3)="PROMO-HONNEUR",1,"")</f>
      </c>
      <c r="BQ9" s="284">
        <f>IF(($AL$3)="PROMO-HONNEUR",COUNTA($AK$5:$AK$10),"")</f>
      </c>
      <c r="BR9" s="284">
        <f>IF(($AL$3)="PROMO-HONNEUR",$AN$11,"")</f>
      </c>
      <c r="BS9" s="284">
        <f>IF(($AL$3)="PROMO-HONNEUR",$AO$11,"")</f>
      </c>
      <c r="BT9" s="284">
        <f>IF(($AL$3)="PROMO-HONNEUR",$AP$11,"")</f>
      </c>
      <c r="BU9" s="284">
        <f>IF(($AL$3)="PROMO-HONNEUR",$AQ$11,"")</f>
      </c>
      <c r="BV9" s="285"/>
      <c r="BW9" s="284">
        <f>IF(($AL$3)="HONNEUR",1,"")</f>
      </c>
      <c r="BX9" s="284">
        <f>IF(($AL$3)="HONNEUR",COUNTA($AK$5:$AK$10),"")</f>
      </c>
      <c r="BY9" s="284">
        <f>IF(($AL$3)="HONNEUR",$AN$11,"")</f>
      </c>
      <c r="BZ9" s="284">
        <f>IF(($AL$3)="HONNEUR",$AO$11,"")</f>
      </c>
      <c r="CA9" s="284">
        <f>IF(($AL$3)="HONNEUR",$AP$11,"")</f>
      </c>
      <c r="CB9" s="284">
        <f>IF(($AL$3)="HONNEUR",$AQ$11,"")</f>
      </c>
      <c r="CC9" s="285"/>
      <c r="CD9" s="284">
        <f>IF(($AL$3)="PROMO-EXCEL.",1,"")</f>
      </c>
      <c r="CE9" s="284">
        <f>IF(($AL$3)="PROMO-EXCEL.",COUNTA($AK$5:$AK$10),"")</f>
      </c>
      <c r="CF9" s="284">
        <f>IF(($AL$3)="PROMO-EXCEL.",$AN$11,"")</f>
      </c>
      <c r="CG9" s="284">
        <f>IF(($AL$3)="PROMO-EXCEL.",$AO$11,"")</f>
      </c>
      <c r="CH9" s="284">
        <f>IF(($AL$3)="PROMO-EXCEL.",$AP$11,"")</f>
      </c>
      <c r="CI9" s="284">
        <f>IF(($AL$3)="PROMO-EXCEL.",$AQ$11,"")</f>
      </c>
      <c r="CJ9" s="285"/>
      <c r="CK9" s="284">
        <f>IF(($AL$3)="EXCELLENCE",1,"")</f>
      </c>
      <c r="CL9" s="284">
        <f>IF(($AL$3)="EXCELLENCE",COUNTA($AK$5:$AK$10),"")</f>
      </c>
      <c r="CM9" s="284">
        <f>IF(($AL$3)="EXCELLENCE",$AN$11,"")</f>
      </c>
      <c r="CN9" s="284">
        <f>IF(($AL$3)="EXCELLENCE",$AO$11,"")</f>
      </c>
      <c r="CO9" s="284">
        <f>IF(($AL$3)="EXCELLENCE",$AP$11,"")</f>
      </c>
      <c r="CP9" s="284">
        <f>IF(($AL$3)="EXCELLENCE",$AQ$11,"")</f>
      </c>
      <c r="CQ9" s="285"/>
      <c r="CS9" s="362"/>
      <c r="CX9" s="362"/>
      <c r="CY9" s="33"/>
      <c r="CZ9" s="33"/>
      <c r="DA9" s="33"/>
      <c r="DB9" s="33"/>
      <c r="DC9" s="362"/>
      <c r="DD9" s="33"/>
      <c r="DE9" s="33"/>
      <c r="DF9" s="33"/>
      <c r="DG9" s="33"/>
      <c r="DH9" s="362"/>
      <c r="DI9" s="33"/>
      <c r="DJ9" s="33"/>
      <c r="DK9" s="33"/>
      <c r="DL9" s="33"/>
      <c r="DM9" s="362"/>
      <c r="DN9" s="33"/>
      <c r="DO9" s="33"/>
      <c r="DP9" s="33"/>
      <c r="DQ9" s="33"/>
      <c r="DR9" s="362"/>
      <c r="DS9" s="33"/>
      <c r="DT9" s="33"/>
      <c r="DU9" s="33"/>
      <c r="DV9" s="33"/>
      <c r="DW9" s="362"/>
    </row>
    <row r="10" spans="1:127" ht="15.75" thickBot="1">
      <c r="A10" s="517" t="s">
        <v>142</v>
      </c>
      <c r="B10" s="518" t="s">
        <v>143</v>
      </c>
      <c r="C10" s="519"/>
      <c r="D10" s="383">
        <v>0</v>
      </c>
      <c r="E10" s="383">
        <v>0</v>
      </c>
      <c r="F10" s="383">
        <v>0</v>
      </c>
      <c r="G10" s="383">
        <v>0</v>
      </c>
      <c r="H10" s="385">
        <f t="shared" si="0"/>
        <v>0</v>
      </c>
      <c r="I10" s="284">
        <f>RANK(H10,$H$5:$H$10,0)</f>
        <v>6</v>
      </c>
      <c r="J10" s="590"/>
      <c r="K10" s="591"/>
      <c r="L10" s="519"/>
      <c r="M10" s="383">
        <v>0</v>
      </c>
      <c r="N10" s="383">
        <v>0</v>
      </c>
      <c r="O10" s="383">
        <v>0</v>
      </c>
      <c r="P10" s="383">
        <v>0</v>
      </c>
      <c r="Q10" s="385">
        <f t="shared" si="1"/>
        <v>0</v>
      </c>
      <c r="R10" s="284">
        <f t="shared" si="2"/>
        <v>6</v>
      </c>
      <c r="S10" s="517" t="s">
        <v>434</v>
      </c>
      <c r="T10" s="518" t="s">
        <v>435</v>
      </c>
      <c r="U10" s="520"/>
      <c r="V10" s="383">
        <v>15.9</v>
      </c>
      <c r="W10" s="383">
        <v>14.5</v>
      </c>
      <c r="X10" s="383">
        <v>15.3</v>
      </c>
      <c r="Y10" s="383">
        <v>15.95</v>
      </c>
      <c r="Z10" s="385">
        <f t="shared" si="3"/>
        <v>61.650000000000006</v>
      </c>
      <c r="AA10" s="284">
        <f t="shared" si="4"/>
        <v>1</v>
      </c>
      <c r="AB10" s="451"/>
      <c r="AC10" s="452"/>
      <c r="AD10" s="467"/>
      <c r="AE10" s="383">
        <v>0</v>
      </c>
      <c r="AF10" s="383">
        <v>0</v>
      </c>
      <c r="AG10" s="383">
        <v>0</v>
      </c>
      <c r="AH10" s="383">
        <v>0</v>
      </c>
      <c r="AI10" s="385">
        <f t="shared" si="5"/>
        <v>0</v>
      </c>
      <c r="AJ10" s="284">
        <f t="shared" si="6"/>
        <v>6</v>
      </c>
      <c r="AK10" s="462"/>
      <c r="AL10" s="463"/>
      <c r="AM10" s="265"/>
      <c r="AN10" s="383"/>
      <c r="AO10" s="383"/>
      <c r="AP10" s="383"/>
      <c r="AQ10" s="383"/>
      <c r="AR10" s="385">
        <f t="shared" si="7"/>
        <v>0</v>
      </c>
      <c r="AS10" s="284">
        <f t="shared" si="8"/>
        <v>1</v>
      </c>
      <c r="AT10" s="517"/>
      <c r="AU10" s="518"/>
      <c r="AV10" s="520"/>
      <c r="AW10" s="383"/>
      <c r="AX10" s="383"/>
      <c r="AY10" s="383"/>
      <c r="AZ10" s="383"/>
      <c r="BA10" s="385">
        <f t="shared" si="9"/>
        <v>0</v>
      </c>
      <c r="BB10" s="284">
        <f t="shared" si="10"/>
        <v>1</v>
      </c>
      <c r="BG10" s="115" t="s">
        <v>16</v>
      </c>
      <c r="BI10" s="284">
        <f>IF(($AU$3)="DEBUTANTES",1,"")</f>
      </c>
      <c r="BJ10" s="284">
        <f>IF(($AU$3)="DEBUTANTES",COUNTA($AT$5:$AT$10),"")</f>
      </c>
      <c r="BK10" s="284">
        <f>IF(($AU$3)="DEBUTANTES",$AW$11,"")</f>
      </c>
      <c r="BL10" s="284">
        <f>IF(($AU$3)="DEBUTANTES",$AX$11,"")</f>
      </c>
      <c r="BM10" s="284">
        <f>IF(($AU$3)="DEBUTANTES",$AY$11,"")</f>
      </c>
      <c r="BN10" s="284">
        <f>IF(($AU$3)="DEBUTANTES",$AZ$11,"")</f>
      </c>
      <c r="BO10" s="285"/>
      <c r="BP10" s="284">
        <f>IF(($AU$3)="PROMO-HONNEUR",1,"")</f>
      </c>
      <c r="BQ10" s="284">
        <f>IF(($AU$3)="PROMO-HONNEUR",COUNTA($AT$5:$AT$10),"")</f>
      </c>
      <c r="BR10" s="284">
        <f>IF(($AU$3)="PROMO-HONNEUR",$AW$11,"")</f>
      </c>
      <c r="BS10" s="284">
        <f>IF(($AU$3)="PROMO-HONNEUR",$AX$11,"")</f>
      </c>
      <c r="BT10" s="284">
        <f>IF(($AU$3)="PROMO-HONNEUR",$AY$11,"")</f>
      </c>
      <c r="BU10" s="284">
        <f>IF(($AU$3)="PROMO-HONNEUR",$AZ$11,"")</f>
      </c>
      <c r="BV10" s="285"/>
      <c r="BW10" s="284">
        <f>IF(($AU$3)="HONNEUR",1,"")</f>
      </c>
      <c r="BX10" s="284">
        <f>IF(($AU$3)="HONNEUR",COUNTA($AT$5:$AT$10),"")</f>
      </c>
      <c r="BY10" s="284">
        <f>IF(($AU$3)="HONNEUR",$AW$11,"")</f>
      </c>
      <c r="BZ10" s="284">
        <f>IF(($AU$3)="HONNEUR",$AX$11,"")</f>
      </c>
      <c r="CA10" s="284">
        <f>IF(($AU$3)="HONNEUR",$AY$11,"")</f>
      </c>
      <c r="CB10" s="284">
        <f>IF(($AU$3)="HONNEUR",$AZ$11,"")</f>
      </c>
      <c r="CC10" s="285"/>
      <c r="CD10" s="284">
        <f>IF(($AU$3)="PROMO-EXCEL.",1,"")</f>
      </c>
      <c r="CE10" s="284">
        <f>IF(($AU$3)="PROMO-EXCEL.",COUNTA($AT$5:$AT$10),"")</f>
      </c>
      <c r="CF10" s="284">
        <f>IF(($AU$3)="PROMO-EXCEL.",$AW$11,"")</f>
      </c>
      <c r="CG10" s="284">
        <f>IF(($AU$3)="PROMO-EXCEL.",$AX$11,"")</f>
      </c>
      <c r="CH10" s="284">
        <f>IF(($AU$3)="PROMO-EXCEL.",$AY$11,"")</f>
      </c>
      <c r="CI10" s="284">
        <f>IF(($AU$3)="PROMO-EXCEL.",$AZ$11,"")</f>
      </c>
      <c r="CJ10" s="285"/>
      <c r="CK10" s="284">
        <f>IF(($AU$3)="EXCELLENCE",1,"")</f>
      </c>
      <c r="CL10" s="284">
        <f>IF(($AU$3)="EXCELLENCE",COUNTA($AT$5:$AT$10),"")</f>
      </c>
      <c r="CM10" s="284">
        <f>IF(($AU$3)="EXCELLENCE",$AW$11,"")</f>
      </c>
      <c r="CN10" s="284">
        <f>IF(($AU$3)="EXCELLENCE",$AX$11,"")</f>
      </c>
      <c r="CO10" s="284">
        <f>IF(($AU$3)="EXCELLENCE",$AY$11,"")</f>
      </c>
      <c r="CP10" s="284">
        <f>IF(($AU$3)="EXCELLENCE",$AZ$11,"")</f>
      </c>
      <c r="CQ10" s="285"/>
      <c r="CS10" s="362"/>
      <c r="CT10" s="33">
        <f>SUM(CT5:CT9)</f>
        <v>60.699999999999996</v>
      </c>
      <c r="CU10" s="33">
        <f>SUM(CU5:CU9)</f>
        <v>58</v>
      </c>
      <c r="CV10" s="33">
        <f>SUM(CV5:CV9)</f>
        <v>57.8</v>
      </c>
      <c r="CW10" s="33">
        <f>SUM(CW5:CW9)</f>
        <v>58.550000000000004</v>
      </c>
      <c r="CX10" s="362"/>
      <c r="CY10" s="33">
        <f>SUM(CY5:CY9)</f>
        <v>58.2</v>
      </c>
      <c r="CZ10" s="33">
        <f>SUM(CZ5:CZ9)</f>
        <v>54.7</v>
      </c>
      <c r="DA10" s="33">
        <f>SUM(DA5:DA9)</f>
        <v>55.2</v>
      </c>
      <c r="DB10" s="33">
        <f>SUM(DB5:DB9)</f>
        <v>58.24999999999999</v>
      </c>
      <c r="DC10" s="362"/>
      <c r="DD10" s="33">
        <f>SUM(DD5:DD9)</f>
        <v>63.400000000000006</v>
      </c>
      <c r="DE10" s="33">
        <f>SUM(DE5:DE9)</f>
        <v>58.5</v>
      </c>
      <c r="DF10" s="33">
        <f>SUM(DF5:DF9)</f>
        <v>59.5</v>
      </c>
      <c r="DG10" s="33">
        <f>SUM(DG5:DG9)</f>
        <v>64.10000000000001</v>
      </c>
      <c r="DH10" s="362"/>
      <c r="DI10" s="33">
        <f>SUM(DI5:DI9)</f>
        <v>68.9</v>
      </c>
      <c r="DJ10" s="33">
        <f>SUM(DJ5:DJ9)</f>
        <v>58.6</v>
      </c>
      <c r="DK10" s="33">
        <f>SUM(DK5:DK9)</f>
        <v>66.9</v>
      </c>
      <c r="DL10" s="33">
        <f>SUM(DL5:DL9)</f>
        <v>71.1</v>
      </c>
      <c r="DM10" s="362"/>
      <c r="DN10" s="33" t="e">
        <f>SUM(DN5:DN9)</f>
        <v>#NUM!</v>
      </c>
      <c r="DO10" s="33" t="e">
        <f>SUM(DO5:DO9)</f>
        <v>#NUM!</v>
      </c>
      <c r="DP10" s="33" t="e">
        <f>SUM(DP5:DP9)</f>
        <v>#NUM!</v>
      </c>
      <c r="DQ10" s="33" t="e">
        <f>SUM(DQ5:DQ9)</f>
        <v>#NUM!</v>
      </c>
      <c r="DR10" s="362"/>
      <c r="DS10" s="33" t="e">
        <f>SUM(DS5:DS9)</f>
        <v>#NUM!</v>
      </c>
      <c r="DT10" s="33" t="e">
        <f>SUM(DT5:DT9)</f>
        <v>#NUM!</v>
      </c>
      <c r="DU10" s="33" t="e">
        <f>SUM(DU5:DU9)</f>
        <v>#NUM!</v>
      </c>
      <c r="DV10" s="33" t="e">
        <f>SUM(DV5:DV9)</f>
        <v>#NUM!</v>
      </c>
      <c r="DW10" s="362"/>
    </row>
    <row r="11" spans="1:127" s="31" customFormat="1" ht="15.75" thickBot="1">
      <c r="A11" s="278" t="s">
        <v>17</v>
      </c>
      <c r="B11" s="281"/>
      <c r="C11" s="282"/>
      <c r="D11" s="386">
        <f>IF(ISBLANK(D5),"",CT10)</f>
        <v>60.699999999999996</v>
      </c>
      <c r="E11" s="386">
        <f>IF(ISBLANK(E5),"",CU10)</f>
        <v>58</v>
      </c>
      <c r="F11" s="386">
        <f>IF(ISBLANK(F5),"",CV10)</f>
        <v>57.8</v>
      </c>
      <c r="G11" s="386">
        <f>IF(ISBLANK(G5),"",CW10)</f>
        <v>58.550000000000004</v>
      </c>
      <c r="H11" s="387">
        <f t="shared" si="0"/>
        <v>235.05</v>
      </c>
      <c r="I11"/>
      <c r="J11" s="278" t="s">
        <v>17</v>
      </c>
      <c r="K11" s="281"/>
      <c r="L11" s="282"/>
      <c r="M11" s="386">
        <f>IF(ISBLANK(M5),"",CY10)</f>
        <v>58.2</v>
      </c>
      <c r="N11" s="386">
        <f>IF(ISBLANK(N5),"",CZ10)</f>
        <v>54.7</v>
      </c>
      <c r="O11" s="386">
        <f>IF(ISBLANK(O5),"",DA10)</f>
        <v>55.2</v>
      </c>
      <c r="P11" s="386">
        <f>IF(ISBLANK(P5),"",DB10)</f>
        <v>58.24999999999999</v>
      </c>
      <c r="Q11" s="387">
        <f t="shared" si="1"/>
        <v>226.35000000000002</v>
      </c>
      <c r="R11"/>
      <c r="S11" s="278" t="s">
        <v>17</v>
      </c>
      <c r="T11" s="281"/>
      <c r="U11" s="282"/>
      <c r="V11" s="386">
        <f>IF(ISBLANK(V5),"",DD10)</f>
        <v>63.400000000000006</v>
      </c>
      <c r="W11" s="386">
        <f>IF(ISBLANK(W5),"",DE10)</f>
        <v>58.5</v>
      </c>
      <c r="X11" s="386">
        <f>IF(ISBLANK(X5),"",DF10)</f>
        <v>59.5</v>
      </c>
      <c r="Y11" s="386">
        <f>IF(ISBLANK(Y5),"",DG10)</f>
        <v>64.10000000000001</v>
      </c>
      <c r="Z11" s="387">
        <f t="shared" si="3"/>
        <v>245.5</v>
      </c>
      <c r="AA11"/>
      <c r="AB11" s="278" t="s">
        <v>17</v>
      </c>
      <c r="AC11" s="281"/>
      <c r="AD11" s="282"/>
      <c r="AE11" s="386">
        <f>IF(ISBLANK(AE5),"",DI10)</f>
        <v>68.9</v>
      </c>
      <c r="AF11" s="386">
        <f>IF(ISBLANK(AF5),"",DJ10)</f>
        <v>58.6</v>
      </c>
      <c r="AG11" s="386">
        <f>IF(ISBLANK(AG5),"",DK10)</f>
        <v>66.9</v>
      </c>
      <c r="AH11" s="386">
        <f>IF(ISBLANK(AH5),"",DL10)</f>
        <v>71.1</v>
      </c>
      <c r="AI11" s="387">
        <f t="shared" si="5"/>
        <v>265.5</v>
      </c>
      <c r="AJ11"/>
      <c r="AK11" s="278" t="s">
        <v>17</v>
      </c>
      <c r="AL11" s="279"/>
      <c r="AM11" s="280"/>
      <c r="AN11" s="386">
        <f>IF(ISBLANK(AN5),"",DN10)</f>
      </c>
      <c r="AO11" s="386">
        <f>IF(ISBLANK(AO5),"",DO10)</f>
      </c>
      <c r="AP11" s="386">
        <f>IF(ISBLANK(AP5),"",DP10)</f>
      </c>
      <c r="AQ11" s="386">
        <f>IF(ISBLANK(AQ5),"",DQ10)</f>
      </c>
      <c r="AR11" s="387">
        <f t="shared" si="7"/>
        <v>0</v>
      </c>
      <c r="AS11"/>
      <c r="AT11" s="278" t="s">
        <v>17</v>
      </c>
      <c r="AU11" s="281"/>
      <c r="AV11" s="282"/>
      <c r="AW11" s="386">
        <f>IF(ISBLANK(AW5),"",DS10)</f>
      </c>
      <c r="AX11" s="386">
        <f>IF(ISBLANK(AX5),"",DT10)</f>
      </c>
      <c r="AY11" s="386">
        <f>IF(ISBLANK(AY5),"",DU10)</f>
      </c>
      <c r="AZ11" s="386">
        <f>IF(ISBLANK(AZ5),"",DV10)</f>
      </c>
      <c r="BA11" s="387">
        <f t="shared" si="9"/>
        <v>0</v>
      </c>
      <c r="BB11"/>
      <c r="BG11" s="115" t="s">
        <v>18</v>
      </c>
      <c r="BI11" s="284"/>
      <c r="BJ11" s="284"/>
      <c r="BK11" s="284"/>
      <c r="BL11" s="284"/>
      <c r="BM11" s="284"/>
      <c r="BN11" s="284"/>
      <c r="BO11" s="286"/>
      <c r="BV11" s="286"/>
      <c r="CC11" s="286"/>
      <c r="CJ11" s="286"/>
      <c r="CQ11" s="286"/>
      <c r="CS11" s="363"/>
      <c r="CT11" s="33"/>
      <c r="CU11" s="33"/>
      <c r="CV11" s="33"/>
      <c r="CW11" s="33"/>
      <c r="CX11" s="363"/>
      <c r="DC11" s="363"/>
      <c r="DH11" s="363"/>
      <c r="DM11" s="363"/>
      <c r="DR11" s="363"/>
      <c r="DW11" s="363"/>
    </row>
    <row r="12" spans="1:127" ht="12.75">
      <c r="A12" s="269"/>
      <c r="B12" s="269"/>
      <c r="C12" s="270"/>
      <c r="D12" s="269"/>
      <c r="E12" s="269"/>
      <c r="F12" s="269"/>
      <c r="G12" s="269"/>
      <c r="H12" s="269"/>
      <c r="L12" s="7"/>
      <c r="U12" s="7"/>
      <c r="AD12" s="7"/>
      <c r="AK12" s="494"/>
      <c r="AL12" s="284"/>
      <c r="AM12" s="494"/>
      <c r="AN12" s="284"/>
      <c r="AO12" s="284"/>
      <c r="AP12" s="284"/>
      <c r="AQ12" s="284"/>
      <c r="AR12" s="284">
        <f>SUM(AN12:AQ12)</f>
        <v>0</v>
      </c>
      <c r="AV12" s="7"/>
      <c r="BG12" s="115" t="s">
        <v>123</v>
      </c>
      <c r="BO12" s="285"/>
      <c r="BV12" s="285"/>
      <c r="CC12" s="285"/>
      <c r="CJ12" s="285"/>
      <c r="CQ12" s="285"/>
      <c r="CS12" s="362"/>
      <c r="CX12" s="362"/>
      <c r="DC12" s="362"/>
      <c r="DH12" s="362"/>
      <c r="DM12" s="362"/>
      <c r="DR12" s="362"/>
      <c r="DW12" s="362"/>
    </row>
    <row r="13" spans="1:127" ht="12.75">
      <c r="A13" s="269"/>
      <c r="B13" s="269"/>
      <c r="C13" s="270"/>
      <c r="D13" s="269"/>
      <c r="E13" s="269"/>
      <c r="F13" s="269"/>
      <c r="G13" s="269"/>
      <c r="H13" s="269"/>
      <c r="L13" s="7"/>
      <c r="U13" s="7"/>
      <c r="X13" s="287"/>
      <c r="AD13" s="7"/>
      <c r="AV13" s="7"/>
      <c r="BG13" s="115" t="s">
        <v>131</v>
      </c>
      <c r="BO13" s="285"/>
      <c r="BV13" s="285"/>
      <c r="CC13" s="285"/>
      <c r="CJ13" s="285"/>
      <c r="CQ13" s="285"/>
      <c r="CS13" s="362"/>
      <c r="CX13" s="362"/>
      <c r="DC13" s="362"/>
      <c r="DH13" s="362"/>
      <c r="DM13" s="362"/>
      <c r="DR13" s="362"/>
      <c r="DW13" s="362"/>
    </row>
    <row r="14" spans="1:127" ht="15">
      <c r="A14" s="262" t="s">
        <v>0</v>
      </c>
      <c r="B14" s="263"/>
      <c r="C14" s="263"/>
      <c r="D14" s="263"/>
      <c r="E14" s="263"/>
      <c r="F14" s="264"/>
      <c r="G14" s="355" t="str">
        <f>G1</f>
        <v>Vitré le</v>
      </c>
      <c r="H14" s="356">
        <f>H$1</f>
        <v>43492</v>
      </c>
      <c r="J14" s="1" t="s">
        <v>0</v>
      </c>
      <c r="K14" s="2"/>
      <c r="L14" s="2"/>
      <c r="M14" s="2"/>
      <c r="N14" s="2"/>
      <c r="O14" s="3"/>
      <c r="P14" s="355" t="str">
        <f>$G$1</f>
        <v>Vitré le</v>
      </c>
      <c r="Q14" s="356">
        <f>Q$1</f>
        <v>43492</v>
      </c>
      <c r="S14" s="1" t="s">
        <v>0</v>
      </c>
      <c r="T14" s="2"/>
      <c r="U14" s="2"/>
      <c r="V14" s="2"/>
      <c r="W14" s="2"/>
      <c r="X14" s="3"/>
      <c r="Y14" s="355" t="str">
        <f>$G$1</f>
        <v>Vitré le</v>
      </c>
      <c r="Z14" s="356">
        <f>Z$1</f>
        <v>43492</v>
      </c>
      <c r="AB14" s="1" t="s">
        <v>0</v>
      </c>
      <c r="AC14" s="2"/>
      <c r="AD14" s="2"/>
      <c r="AE14" s="2"/>
      <c r="AF14" s="2"/>
      <c r="AG14" s="3"/>
      <c r="AH14" s="355" t="str">
        <f>$G$1</f>
        <v>Vitré le</v>
      </c>
      <c r="AI14" s="356">
        <f>AI$1</f>
        <v>43492</v>
      </c>
      <c r="AK14" s="357" t="s">
        <v>0</v>
      </c>
      <c r="AL14" s="188"/>
      <c r="AM14" s="1"/>
      <c r="AN14" s="2"/>
      <c r="AO14" s="2"/>
      <c r="AP14" s="3"/>
      <c r="AQ14" s="355" t="str">
        <f>$G$1</f>
        <v>Vitré le</v>
      </c>
      <c r="AR14" s="356">
        <f>AR$1</f>
        <v>43492</v>
      </c>
      <c r="AT14" s="1" t="s">
        <v>0</v>
      </c>
      <c r="AU14" s="2"/>
      <c r="AV14" s="2"/>
      <c r="AW14" s="2"/>
      <c r="AX14" s="2"/>
      <c r="AY14" s="3"/>
      <c r="AZ14" s="355" t="str">
        <f>$G$1</f>
        <v>Vitré le</v>
      </c>
      <c r="BA14" s="356">
        <f>BA$1</f>
        <v>43492</v>
      </c>
      <c r="BG14" s="115"/>
      <c r="BO14" s="285"/>
      <c r="BV14" s="285"/>
      <c r="CC14" s="285"/>
      <c r="CJ14" s="285"/>
      <c r="CQ14" s="285"/>
      <c r="CS14" s="362"/>
      <c r="CX14" s="362"/>
      <c r="DC14" s="362"/>
      <c r="DH14" s="362"/>
      <c r="DM14" s="362"/>
      <c r="DR14" s="362"/>
      <c r="DW14" s="362"/>
    </row>
    <row r="15" spans="1:127" ht="15">
      <c r="A15" s="265" t="s">
        <v>1</v>
      </c>
      <c r="B15" s="621" t="s">
        <v>16</v>
      </c>
      <c r="C15" s="621"/>
      <c r="D15" s="621"/>
      <c r="E15" s="621"/>
      <c r="F15" s="264"/>
      <c r="G15" s="264"/>
      <c r="J15" s="206" t="s">
        <v>1</v>
      </c>
      <c r="K15" s="622" t="s">
        <v>115</v>
      </c>
      <c r="L15" s="622"/>
      <c r="M15" s="622"/>
      <c r="N15" s="622"/>
      <c r="O15" s="3"/>
      <c r="P15" s="3"/>
      <c r="Q15" s="3"/>
      <c r="S15" s="206" t="s">
        <v>1</v>
      </c>
      <c r="T15" s="623" t="s">
        <v>13</v>
      </c>
      <c r="U15" s="623"/>
      <c r="V15" s="623"/>
      <c r="W15" s="623"/>
      <c r="X15" s="3"/>
      <c r="Y15" s="3"/>
      <c r="Z15" s="3"/>
      <c r="AB15" s="206" t="s">
        <v>1</v>
      </c>
      <c r="AC15" s="623" t="s">
        <v>16</v>
      </c>
      <c r="AD15" s="623"/>
      <c r="AE15" s="623"/>
      <c r="AF15" s="623"/>
      <c r="AG15" s="3"/>
      <c r="AH15" s="3"/>
      <c r="AI15" s="3"/>
      <c r="AK15" s="206" t="s">
        <v>1</v>
      </c>
      <c r="AL15" s="622"/>
      <c r="AM15" s="622"/>
      <c r="AN15" s="622"/>
      <c r="AO15" s="622"/>
      <c r="AP15" s="3"/>
      <c r="AQ15" s="3"/>
      <c r="AR15" s="3"/>
      <c r="AT15" s="206" t="s">
        <v>1</v>
      </c>
      <c r="AU15" s="622"/>
      <c r="AV15" s="622"/>
      <c r="AW15" s="622"/>
      <c r="AX15" s="622"/>
      <c r="AY15" s="3"/>
      <c r="AZ15" s="3"/>
      <c r="BA15" s="3"/>
      <c r="BG15" s="116"/>
      <c r="BO15" s="285"/>
      <c r="BV15" s="285"/>
      <c r="CC15" s="285"/>
      <c r="CJ15" s="285"/>
      <c r="CQ15" s="285"/>
      <c r="CS15" s="362"/>
      <c r="CX15" s="362"/>
      <c r="DC15" s="362"/>
      <c r="DH15" s="362"/>
      <c r="DM15" s="362"/>
      <c r="DR15" s="362"/>
      <c r="DW15" s="362"/>
    </row>
    <row r="16" spans="1:127" ht="15.75" thickBot="1">
      <c r="A16" s="265" t="s">
        <v>118</v>
      </c>
      <c r="B16" s="625" t="s">
        <v>124</v>
      </c>
      <c r="C16" s="625"/>
      <c r="D16" s="625"/>
      <c r="E16" s="271" t="s">
        <v>119</v>
      </c>
      <c r="F16" s="272">
        <v>2</v>
      </c>
      <c r="G16" s="268"/>
      <c r="H16" s="358">
        <v>2</v>
      </c>
      <c r="J16" s="206" t="s">
        <v>118</v>
      </c>
      <c r="K16" s="626" t="s">
        <v>124</v>
      </c>
      <c r="L16" s="626"/>
      <c r="M16" s="626"/>
      <c r="N16" s="8" t="s">
        <v>119</v>
      </c>
      <c r="O16" s="9">
        <v>1</v>
      </c>
      <c r="P16" s="10"/>
      <c r="Q16" s="360">
        <v>14</v>
      </c>
      <c r="S16" s="206" t="s">
        <v>118</v>
      </c>
      <c r="T16" s="625" t="s">
        <v>82</v>
      </c>
      <c r="U16" s="625"/>
      <c r="V16" s="625"/>
      <c r="W16" s="8" t="s">
        <v>119</v>
      </c>
      <c r="X16" s="9">
        <v>2</v>
      </c>
      <c r="Y16" s="10"/>
      <c r="Z16" s="360">
        <v>26</v>
      </c>
      <c r="AB16" s="206" t="s">
        <v>118</v>
      </c>
      <c r="AC16" s="625" t="s">
        <v>81</v>
      </c>
      <c r="AD16" s="625"/>
      <c r="AE16" s="625"/>
      <c r="AF16" s="8" t="s">
        <v>119</v>
      </c>
      <c r="AG16" s="9">
        <v>1</v>
      </c>
      <c r="AH16" s="10"/>
      <c r="AI16" s="360">
        <v>38</v>
      </c>
      <c r="AK16" s="206" t="s">
        <v>118</v>
      </c>
      <c r="AL16" s="621"/>
      <c r="AM16" s="621"/>
      <c r="AN16" s="621"/>
      <c r="AO16" s="8" t="s">
        <v>119</v>
      </c>
      <c r="AP16" s="9"/>
      <c r="AQ16" s="10"/>
      <c r="AR16" s="360">
        <v>50</v>
      </c>
      <c r="AT16" s="206" t="s">
        <v>118</v>
      </c>
      <c r="AU16" s="626"/>
      <c r="AV16" s="626"/>
      <c r="AW16" s="626"/>
      <c r="AX16" s="8" t="s">
        <v>119</v>
      </c>
      <c r="AY16" s="9"/>
      <c r="AZ16" s="10"/>
      <c r="BA16" s="360">
        <v>62</v>
      </c>
      <c r="BO16" s="285"/>
      <c r="BV16" s="285"/>
      <c r="CC16" s="285"/>
      <c r="CJ16" s="285"/>
      <c r="CQ16" s="285"/>
      <c r="CS16" s="362"/>
      <c r="CX16" s="362"/>
      <c r="DC16" s="362"/>
      <c r="DH16" s="362"/>
      <c r="DM16" s="362"/>
      <c r="DR16" s="362"/>
      <c r="DW16" s="362"/>
    </row>
    <row r="17" spans="1:127" s="31" customFormat="1" ht="13.5" thickBot="1">
      <c r="A17" s="274" t="s">
        <v>5</v>
      </c>
      <c r="B17" s="275" t="s">
        <v>6</v>
      </c>
      <c r="C17" s="275" t="s">
        <v>7</v>
      </c>
      <c r="D17" s="276" t="s">
        <v>8</v>
      </c>
      <c r="E17" s="276" t="s">
        <v>9</v>
      </c>
      <c r="F17" s="276" t="s">
        <v>10</v>
      </c>
      <c r="G17" s="276" t="s">
        <v>11</v>
      </c>
      <c r="H17" s="277" t="s">
        <v>12</v>
      </c>
      <c r="I17"/>
      <c r="J17" s="274" t="s">
        <v>5</v>
      </c>
      <c r="K17" s="275" t="s">
        <v>6</v>
      </c>
      <c r="L17" s="275" t="s">
        <v>7</v>
      </c>
      <c r="M17" s="276" t="s">
        <v>8</v>
      </c>
      <c r="N17" s="276" t="s">
        <v>9</v>
      </c>
      <c r="O17" s="276" t="s">
        <v>10</v>
      </c>
      <c r="P17" s="276" t="s">
        <v>11</v>
      </c>
      <c r="Q17" s="277" t="s">
        <v>12</v>
      </c>
      <c r="R17"/>
      <c r="S17" s="274" t="s">
        <v>5</v>
      </c>
      <c r="T17" s="275" t="s">
        <v>6</v>
      </c>
      <c r="U17" s="275" t="s">
        <v>7</v>
      </c>
      <c r="V17" s="276" t="s">
        <v>8</v>
      </c>
      <c r="W17" s="276" t="s">
        <v>9</v>
      </c>
      <c r="X17" s="276" t="s">
        <v>10</v>
      </c>
      <c r="Y17" s="276" t="s">
        <v>11</v>
      </c>
      <c r="Z17" s="277" t="s">
        <v>12</v>
      </c>
      <c r="AA17"/>
      <c r="AB17" s="274" t="s">
        <v>5</v>
      </c>
      <c r="AC17" s="275" t="s">
        <v>6</v>
      </c>
      <c r="AD17" s="275" t="s">
        <v>7</v>
      </c>
      <c r="AE17" s="276" t="s">
        <v>8</v>
      </c>
      <c r="AF17" s="276" t="s">
        <v>9</v>
      </c>
      <c r="AG17" s="276" t="s">
        <v>10</v>
      </c>
      <c r="AH17" s="276" t="s">
        <v>11</v>
      </c>
      <c r="AI17" s="277" t="s">
        <v>12</v>
      </c>
      <c r="AJ17"/>
      <c r="AK17" s="274" t="s">
        <v>5</v>
      </c>
      <c r="AL17" s="275" t="s">
        <v>6</v>
      </c>
      <c r="AM17" s="275" t="s">
        <v>7</v>
      </c>
      <c r="AN17" s="276" t="s">
        <v>8</v>
      </c>
      <c r="AO17" s="276" t="s">
        <v>9</v>
      </c>
      <c r="AP17" s="276" t="s">
        <v>10</v>
      </c>
      <c r="AQ17" s="276" t="s">
        <v>11</v>
      </c>
      <c r="AR17" s="277" t="s">
        <v>12</v>
      </c>
      <c r="AS17"/>
      <c r="AT17" s="274" t="s">
        <v>5</v>
      </c>
      <c r="AU17" s="275" t="s">
        <v>6</v>
      </c>
      <c r="AV17" s="275" t="s">
        <v>7</v>
      </c>
      <c r="AW17" s="276" t="s">
        <v>8</v>
      </c>
      <c r="AX17" s="276" t="s">
        <v>9</v>
      </c>
      <c r="AY17" s="276" t="s">
        <v>10</v>
      </c>
      <c r="AZ17" s="276" t="s">
        <v>11</v>
      </c>
      <c r="BA17" s="277" t="s">
        <v>12</v>
      </c>
      <c r="BB17"/>
      <c r="BI17" s="284"/>
      <c r="BJ17" s="284"/>
      <c r="BK17" s="284"/>
      <c r="BL17" s="284"/>
      <c r="BM17" s="284"/>
      <c r="BN17" s="284"/>
      <c r="BO17" s="286"/>
      <c r="BV17" s="286"/>
      <c r="CC17" s="286"/>
      <c r="CJ17" s="286"/>
      <c r="CQ17" s="286"/>
      <c r="CS17" s="363"/>
      <c r="CT17" s="33"/>
      <c r="CU17" s="33"/>
      <c r="CV17" s="33"/>
      <c r="CW17" s="33"/>
      <c r="CX17" s="363"/>
      <c r="DC17" s="363"/>
      <c r="DH17" s="363"/>
      <c r="DM17" s="363"/>
      <c r="DR17" s="363"/>
      <c r="DW17" s="363"/>
    </row>
    <row r="18" spans="1:127" ht="15">
      <c r="A18" s="538" t="s">
        <v>144</v>
      </c>
      <c r="B18" s="453" t="s">
        <v>145</v>
      </c>
      <c r="C18" s="469"/>
      <c r="D18" s="383">
        <v>0</v>
      </c>
      <c r="E18" s="383">
        <v>0</v>
      </c>
      <c r="F18" s="383">
        <v>0</v>
      </c>
      <c r="G18" s="383">
        <v>0</v>
      </c>
      <c r="H18" s="384">
        <f aca="true" t="shared" si="11" ref="H18:H24">SUM(D18:G18)</f>
        <v>0</v>
      </c>
      <c r="I18" s="284">
        <f aca="true" t="shared" si="12" ref="I18:I23">RANK(H18,$H$18:$H$23,0)</f>
        <v>5</v>
      </c>
      <c r="J18" s="507" t="s">
        <v>242</v>
      </c>
      <c r="K18" s="508" t="s">
        <v>243</v>
      </c>
      <c r="L18" s="509"/>
      <c r="M18" s="383">
        <v>14.9</v>
      </c>
      <c r="N18" s="383">
        <v>13.05</v>
      </c>
      <c r="O18" s="383">
        <v>13.5</v>
      </c>
      <c r="P18" s="383">
        <v>14.2</v>
      </c>
      <c r="Q18" s="384">
        <f aca="true" t="shared" si="13" ref="Q18:Q24">SUM(M18:P18)</f>
        <v>55.650000000000006</v>
      </c>
      <c r="R18" s="284">
        <f aca="true" t="shared" si="14" ref="R18:R23">RANK(Q18,$Q$18:$Q$23,0)</f>
        <v>5</v>
      </c>
      <c r="S18" s="507" t="s">
        <v>436</v>
      </c>
      <c r="T18" s="508" t="s">
        <v>215</v>
      </c>
      <c r="U18" s="509"/>
      <c r="V18" s="383">
        <v>15.9</v>
      </c>
      <c r="W18" s="383">
        <v>14</v>
      </c>
      <c r="X18" s="383">
        <v>13.8</v>
      </c>
      <c r="Y18" s="383">
        <v>15.5</v>
      </c>
      <c r="Z18" s="384">
        <f aca="true" t="shared" si="15" ref="Z18:Z25">SUM(V18:Y18)</f>
        <v>59.2</v>
      </c>
      <c r="AA18" s="284">
        <f aca="true" t="shared" si="16" ref="AA18:AA23">RANK(Z18,$Z$18:$Z$23,0)</f>
        <v>2</v>
      </c>
      <c r="AB18" s="524" t="s">
        <v>184</v>
      </c>
      <c r="AC18" s="525" t="s">
        <v>185</v>
      </c>
      <c r="AD18" s="526"/>
      <c r="AE18" s="383">
        <v>16.8</v>
      </c>
      <c r="AF18" s="383">
        <v>15.7</v>
      </c>
      <c r="AG18" s="383">
        <v>16</v>
      </c>
      <c r="AH18" s="383">
        <v>17.9</v>
      </c>
      <c r="AI18" s="384">
        <f aca="true" t="shared" si="17" ref="AI18:AI24">SUM(AE18:AH18)</f>
        <v>66.4</v>
      </c>
      <c r="AJ18" s="284">
        <f aca="true" t="shared" si="18" ref="AJ18:AJ23">RANK(AI18,$AI$18:$AI$23,0)</f>
        <v>4</v>
      </c>
      <c r="AK18" s="457"/>
      <c r="AL18" s="461"/>
      <c r="AM18" s="465"/>
      <c r="AN18" s="383"/>
      <c r="AO18" s="383"/>
      <c r="AP18" s="383"/>
      <c r="AQ18" s="383"/>
      <c r="AR18" s="384">
        <f aca="true" t="shared" si="19" ref="AR18:AR24">SUM(AN18:AQ18)</f>
        <v>0</v>
      </c>
      <c r="AS18" s="284">
        <f aca="true" t="shared" si="20" ref="AS18:AS23">RANK(AR18,$AR$18:$AR$23,0)</f>
        <v>1</v>
      </c>
      <c r="AT18" s="457"/>
      <c r="AU18" s="461"/>
      <c r="AV18" s="465"/>
      <c r="AW18" s="383"/>
      <c r="AX18" s="383"/>
      <c r="AY18" s="383"/>
      <c r="AZ18" s="383"/>
      <c r="BA18" s="384">
        <f aca="true" t="shared" si="21" ref="BA18:BA24">SUM(AW18:AZ18)</f>
        <v>0</v>
      </c>
      <c r="BB18" s="284">
        <f aca="true" t="shared" si="22" ref="BB18:BB23">RANK(BA18,$BA$18:$BA$23,0)</f>
        <v>1</v>
      </c>
      <c r="BI18" s="284">
        <f>IF(($B$16)="DEBUTANTES",1,"")</f>
      </c>
      <c r="BJ18" s="284">
        <f>IF(($B$16)="DEBUTANTES",COUNTA($A$18:$A$23),"")</f>
      </c>
      <c r="BK18" s="284">
        <f>IF(($B$16)="DEBUTANTES",$D$24,"")</f>
      </c>
      <c r="BL18" s="284">
        <f>IF(($B$16)="DEBUTANTES",$E$24,"")</f>
      </c>
      <c r="BM18" s="284">
        <f>IF(($B$16)="DEBUTANTES",$F$24,"")</f>
      </c>
      <c r="BN18" s="284">
        <f>IF(($B$16)="DEBUTANTES",$G$24,"")</f>
      </c>
      <c r="BO18" s="285"/>
      <c r="BP18" s="284">
        <f>IF(($B$16)="PROMO-HONNEUR",1,"")</f>
        <v>1</v>
      </c>
      <c r="BQ18" s="284">
        <f>IF(($B$16)="PROMO-HONNEUR",COUNTA($A$18:$A$23),"")</f>
        <v>5</v>
      </c>
      <c r="BR18" s="284">
        <f>IF(($B$16)="PROMO-HONNEUR",$D$24,"")</f>
        <v>58.2</v>
      </c>
      <c r="BS18" s="284">
        <f>IF(($B$16)="PROMO-HONNEUR",$E$24,"")</f>
        <v>53.35</v>
      </c>
      <c r="BT18" s="284">
        <f>IF(($B$16)="PROMO-HONNEUR",$F$24,"")</f>
        <v>54.2</v>
      </c>
      <c r="BU18" s="284">
        <f>IF(($B$16)="PROMO-HONNEUR",$G$24,"")</f>
        <v>57.650000000000006</v>
      </c>
      <c r="BV18" s="285"/>
      <c r="BW18" s="284">
        <f>IF(($B$16)="HONNEUR",1,"")</f>
      </c>
      <c r="BX18" s="284">
        <f>IF(($B$16)="HONNEUR",COUNTA($A$18:$A$23),"")</f>
      </c>
      <c r="BY18" s="284">
        <f>IF(($B$16)="HONNEUR",$D$24,"")</f>
      </c>
      <c r="BZ18" s="284">
        <f>IF(($B$16)="HONNEUR",$E$24,"")</f>
      </c>
      <c r="CA18" s="284">
        <f>IF(($B$16)="HONNEUR",$F$24,"")</f>
      </c>
      <c r="CB18" s="284">
        <f>IF(($B$16)="HONNEUR",$G$24,"")</f>
      </c>
      <c r="CC18" s="285"/>
      <c r="CD18" s="284">
        <f>IF(($B$16)="PROMO-EXCEL.",1,"")</f>
      </c>
      <c r="CE18" s="284">
        <f>IF(($B$16)="PROMO-EXCEL.",COUNTA($A$18:$A$23),"")</f>
      </c>
      <c r="CF18" s="284">
        <f>IF(($B$16)="PROMO-EXCEL.",$D$24,"")</f>
      </c>
      <c r="CG18" s="284">
        <f>IF(($B$16)="PROMO-EXCEL.",$E$24,"")</f>
      </c>
      <c r="CH18" s="284">
        <f>IF(($B$16)="PROMO-EXCEL.",$F$24,"")</f>
      </c>
      <c r="CI18" s="284">
        <f>IF(($B$16)="PROMO-EXCEL.",$G$24,"")</f>
      </c>
      <c r="CJ18" s="285"/>
      <c r="CK18" s="284">
        <f>IF(($B$16)="EXCELLENCE",1,"")</f>
      </c>
      <c r="CL18" s="284">
        <f>IF(($B$16)="EXCELLENCE",COUNTA($A$18:$A$23),"")</f>
      </c>
      <c r="CM18" s="284">
        <f>IF(($B$16)="EXCELLENCE",$D$24,"")</f>
      </c>
      <c r="CN18" s="284">
        <f>IF(($B$16)="EXCELLENCE",$E$24,"")</f>
      </c>
      <c r="CO18" s="284">
        <f>IF(($B$16)="EXCELLENCE",$F$24,"")</f>
      </c>
      <c r="CP18" s="284">
        <f>IF(($B$16)="EXCELLENCE",$G$24,"")</f>
      </c>
      <c r="CQ18" s="285"/>
      <c r="CS18" s="362"/>
      <c r="CT18" s="33">
        <f>LARGE(D18:D23,1)</f>
        <v>15.1</v>
      </c>
      <c r="CU18" s="33">
        <f>LARGE(E18:E23,1)</f>
        <v>14.45</v>
      </c>
      <c r="CV18" s="33">
        <f>LARGE(F18:F23,1)</f>
        <v>14.2</v>
      </c>
      <c r="CW18" s="33">
        <f>LARGE(G18:G23,1)</f>
        <v>14.65</v>
      </c>
      <c r="CX18" s="362"/>
      <c r="CY18" s="33">
        <f>LARGE(M18:M23,1)</f>
        <v>15.2</v>
      </c>
      <c r="CZ18" s="33">
        <f>LARGE(N18:N23,1)</f>
        <v>14.3</v>
      </c>
      <c r="DA18" s="33">
        <f>LARGE(O18:O23,1)</f>
        <v>14.4</v>
      </c>
      <c r="DB18" s="33">
        <f>LARGE(P18:P23,1)</f>
        <v>14.4</v>
      </c>
      <c r="DC18" s="362"/>
      <c r="DD18" s="33">
        <f>LARGE(V18:V23,1)</f>
        <v>15.9</v>
      </c>
      <c r="DE18" s="33">
        <f>LARGE(W18:W23,1)</f>
        <v>14.9</v>
      </c>
      <c r="DF18" s="33">
        <f>LARGE(X18:X23,1)</f>
        <v>14.6</v>
      </c>
      <c r="DG18" s="33">
        <f>LARGE(Y18:Y23,1)</f>
        <v>16</v>
      </c>
      <c r="DH18" s="362"/>
      <c r="DI18" s="33">
        <f>LARGE(AE18:AE23,1)</f>
        <v>17.5</v>
      </c>
      <c r="DJ18" s="33">
        <f>LARGE(AF18:AF23,1)</f>
        <v>16.4</v>
      </c>
      <c r="DK18" s="33">
        <f>LARGE(AG18:AG23,1)</f>
        <v>17.7</v>
      </c>
      <c r="DL18" s="33">
        <f>LARGE(AH18:AH23,1)</f>
        <v>17.9</v>
      </c>
      <c r="DM18" s="362"/>
      <c r="DN18" s="33" t="e">
        <f>LARGE(AN18:AN23,1)</f>
        <v>#NUM!</v>
      </c>
      <c r="DO18" s="33" t="e">
        <f>LARGE(AO18:AO23,1)</f>
        <v>#NUM!</v>
      </c>
      <c r="DP18" s="33" t="e">
        <f>LARGE(AP18:AP23,1)</f>
        <v>#NUM!</v>
      </c>
      <c r="DQ18" s="33" t="e">
        <f>LARGE(AQ18:AQ23,1)</f>
        <v>#NUM!</v>
      </c>
      <c r="DR18" s="362"/>
      <c r="DS18" s="33" t="e">
        <f>LARGE(AW18:AW23,1)</f>
        <v>#NUM!</v>
      </c>
      <c r="DT18" s="33" t="e">
        <f>LARGE(AX18:AX23,1)</f>
        <v>#NUM!</v>
      </c>
      <c r="DU18" s="33" t="e">
        <f>LARGE(AY18:AY23,1)</f>
        <v>#NUM!</v>
      </c>
      <c r="DV18" s="33" t="e">
        <f>LARGE(AZ18:AZ23,1)</f>
        <v>#NUM!</v>
      </c>
      <c r="DW18" s="362"/>
    </row>
    <row r="19" spans="1:127" ht="15">
      <c r="A19" s="539" t="s">
        <v>135</v>
      </c>
      <c r="B19" s="454" t="s">
        <v>146</v>
      </c>
      <c r="C19" s="470"/>
      <c r="D19" s="383">
        <v>15</v>
      </c>
      <c r="E19" s="383">
        <v>11.9</v>
      </c>
      <c r="F19" s="383">
        <v>14.2</v>
      </c>
      <c r="G19" s="383">
        <v>14.2</v>
      </c>
      <c r="H19" s="384">
        <f t="shared" si="11"/>
        <v>55.3</v>
      </c>
      <c r="I19" s="284">
        <f t="shared" si="12"/>
        <v>3</v>
      </c>
      <c r="J19" s="510" t="s">
        <v>244</v>
      </c>
      <c r="K19" s="511" t="s">
        <v>245</v>
      </c>
      <c r="L19" s="512"/>
      <c r="M19" s="383">
        <v>14.6</v>
      </c>
      <c r="N19" s="383">
        <v>14.3</v>
      </c>
      <c r="O19" s="383">
        <v>13.9</v>
      </c>
      <c r="P19" s="383">
        <v>13.9</v>
      </c>
      <c r="Q19" s="384">
        <f t="shared" si="13"/>
        <v>56.699999999999996</v>
      </c>
      <c r="R19" s="284">
        <f t="shared" si="14"/>
        <v>3</v>
      </c>
      <c r="S19" s="510" t="s">
        <v>437</v>
      </c>
      <c r="T19" s="511" t="s">
        <v>438</v>
      </c>
      <c r="U19" s="512"/>
      <c r="V19" s="383">
        <v>15.2</v>
      </c>
      <c r="W19" s="383">
        <v>13.6</v>
      </c>
      <c r="X19" s="383">
        <v>12.7</v>
      </c>
      <c r="Y19" s="383">
        <v>16</v>
      </c>
      <c r="Z19" s="384">
        <f t="shared" si="15"/>
        <v>57.5</v>
      </c>
      <c r="AA19" s="284">
        <f t="shared" si="16"/>
        <v>4</v>
      </c>
      <c r="AB19" s="527" t="s">
        <v>186</v>
      </c>
      <c r="AC19" s="528" t="s">
        <v>187</v>
      </c>
      <c r="AD19" s="529"/>
      <c r="AE19" s="383">
        <v>16.5</v>
      </c>
      <c r="AF19" s="383">
        <v>15.75</v>
      </c>
      <c r="AG19" s="383">
        <v>17.7</v>
      </c>
      <c r="AH19" s="383">
        <v>17.8</v>
      </c>
      <c r="AI19" s="384">
        <f t="shared" si="17"/>
        <v>67.75</v>
      </c>
      <c r="AJ19" s="284">
        <f t="shared" si="18"/>
        <v>1</v>
      </c>
      <c r="AK19" s="457"/>
      <c r="AL19" s="461"/>
      <c r="AM19" s="465"/>
      <c r="AN19" s="383"/>
      <c r="AO19" s="383"/>
      <c r="AP19" s="383"/>
      <c r="AQ19" s="383"/>
      <c r="AR19" s="384">
        <f t="shared" si="19"/>
        <v>0</v>
      </c>
      <c r="AS19" s="284">
        <f t="shared" si="20"/>
        <v>1</v>
      </c>
      <c r="AT19" s="457"/>
      <c r="AU19" s="461"/>
      <c r="AV19" s="465"/>
      <c r="AW19" s="383"/>
      <c r="AX19" s="383"/>
      <c r="AY19" s="383"/>
      <c r="AZ19" s="383"/>
      <c r="BA19" s="384">
        <f t="shared" si="21"/>
        <v>0</v>
      </c>
      <c r="BB19" s="284">
        <f t="shared" si="22"/>
        <v>1</v>
      </c>
      <c r="BI19" s="284">
        <f>IF(($K$16)="DEBUTANTES",1,"")</f>
      </c>
      <c r="BJ19" s="284">
        <f>IF(($K$16)="DEBUTANTES",COUNTA($J$18:$J$23),"")</f>
      </c>
      <c r="BK19" s="284">
        <f>IF(($K$16)="DEBUTANTES",$M$24,"")</f>
      </c>
      <c r="BL19" s="284">
        <f>IF(($K$16)="DEBUTANTES",$N$24,"")</f>
      </c>
      <c r="BM19" s="284">
        <f>IF(($K$16)="DEBUTANTES",$O$24,"")</f>
      </c>
      <c r="BN19" s="284">
        <f>IF(($K$16)="DEBUTANTES",$P$24,"")</f>
      </c>
      <c r="BO19" s="285"/>
      <c r="BP19" s="284">
        <f>IF(($K$16)="PROMO-HONNEUR",1,"")</f>
        <v>1</v>
      </c>
      <c r="BQ19" s="284">
        <f>IF(($K$16)="PROMO-HONNEUR",COUNTA($J$18:$J$23),"")</f>
        <v>6</v>
      </c>
      <c r="BR19" s="284">
        <f>IF(($K$16)="PROMO-HONNEUR",$M$24,"")</f>
        <v>60</v>
      </c>
      <c r="BS19" s="284">
        <f>IF(($K$16)="PROMO-HONNEUR",$N$24,"")</f>
        <v>55.8</v>
      </c>
      <c r="BT19" s="284">
        <f>IF(($K$16)="PROMO-HONNEUR",$O$24,"")</f>
        <v>56.5</v>
      </c>
      <c r="BU19" s="284">
        <f>IF(($K$16)="PROMO-HONNEUR",$P$24,"")</f>
        <v>56.900000000000006</v>
      </c>
      <c r="BV19" s="285"/>
      <c r="BW19" s="284">
        <f>IF(($K$16)="HONNEUR",1,"")</f>
      </c>
      <c r="BX19" s="284">
        <f>IF(($K$16)="HONNEUR",COUNTA($J$18:$J$23),"")</f>
      </c>
      <c r="BY19" s="284">
        <f>IF(($K$16)="HONNEUR",$M$24,"")</f>
      </c>
      <c r="BZ19" s="284">
        <f>IF(($K$16)="HONNEUR",$N$24,"")</f>
      </c>
      <c r="CA19" s="284">
        <f>IF(($K$16)="HONNEUR",$O$24,"")</f>
      </c>
      <c r="CB19" s="284">
        <f>IF(($K$16)="HONNEUR",$P$24,"")</f>
      </c>
      <c r="CC19" s="285"/>
      <c r="CD19" s="284">
        <f>IF(($K$16)="PROMO-EXCEL.",1,"")</f>
      </c>
      <c r="CE19" s="284">
        <f>IF(($K$16)="PROMO-EXCEL.",COUNTA($J$18:$J$23),"")</f>
      </c>
      <c r="CF19" s="284">
        <f>IF(($K$16)="PROMO-EXCEL.",$M$24,"")</f>
      </c>
      <c r="CG19" s="284">
        <f>IF(($K$16)="PROMO-EXCEL.",$N$24,"")</f>
      </c>
      <c r="CH19" s="284">
        <f>IF(($K$16)="PROMO-EXCEL.",$O$24,"")</f>
      </c>
      <c r="CI19" s="284">
        <f>IF(($K$16)="PROMO-EXCEL.",$P$24,"")</f>
      </c>
      <c r="CJ19" s="285"/>
      <c r="CK19" s="284">
        <f>IF(($K$16)="EXCELLENCE",1,"")</f>
      </c>
      <c r="CL19" s="284">
        <f>IF(($K$16)="EXCELLENCE",COUNTA($J$18:$J$23),"")</f>
      </c>
      <c r="CM19" s="284">
        <f>IF(($K$16)="EXCELLENCE",$M$24,"")</f>
      </c>
      <c r="CN19" s="284">
        <f>IF(($K$16)="EXCELLENCE",$N$24,"")</f>
      </c>
      <c r="CO19" s="284">
        <f>IF(($K$16)="EXCELLENCE",$O$24,"")</f>
      </c>
      <c r="CP19" s="284">
        <f>IF(($K$16)="EXCELLENCE",$P$24,"")</f>
      </c>
      <c r="CQ19" s="285"/>
      <c r="CS19" s="362"/>
      <c r="CT19" s="33">
        <f>LARGE(D18:D23,2)</f>
        <v>15</v>
      </c>
      <c r="CU19" s="33">
        <f>LARGE(E18:E23,2)</f>
        <v>14</v>
      </c>
      <c r="CV19" s="33">
        <f>LARGE(F18:F23,2)</f>
        <v>13.9</v>
      </c>
      <c r="CW19" s="33">
        <f>LARGE(G18:G23,2)</f>
        <v>14.55</v>
      </c>
      <c r="CX19" s="362"/>
      <c r="CY19" s="33">
        <f>LARGE(M18:M23,2)</f>
        <v>15</v>
      </c>
      <c r="CZ19" s="33">
        <f>LARGE(N18:N23,2)</f>
        <v>14.1</v>
      </c>
      <c r="DA19" s="33">
        <f>LARGE(O18:O23,2)</f>
        <v>14.2</v>
      </c>
      <c r="DB19" s="33">
        <f>LARGE(P18:P23,2)</f>
        <v>14.3</v>
      </c>
      <c r="DC19" s="362"/>
      <c r="DD19" s="33">
        <f>LARGE(V18:V23,2)</f>
        <v>15.2</v>
      </c>
      <c r="DE19" s="33">
        <f>LARGE(W18:W23,2)</f>
        <v>14.2</v>
      </c>
      <c r="DF19" s="33">
        <f>LARGE(X18:X23,2)</f>
        <v>14.2</v>
      </c>
      <c r="DG19" s="33">
        <f>LARGE(Y18:Y23,2)</f>
        <v>15.9</v>
      </c>
      <c r="DH19" s="362"/>
      <c r="DI19" s="33">
        <f>LARGE(AE18:AE23,2)</f>
        <v>17.3</v>
      </c>
      <c r="DJ19" s="33">
        <f>LARGE(AF18:AF23,2)</f>
        <v>15.8</v>
      </c>
      <c r="DK19" s="33">
        <f>LARGE(AG18:AG23,2)</f>
        <v>17.2</v>
      </c>
      <c r="DL19" s="33">
        <f>LARGE(AH18:AH23,2)</f>
        <v>17.9</v>
      </c>
      <c r="DM19" s="362"/>
      <c r="DN19" s="33" t="e">
        <f>LARGE(AN18:AN23,2)</f>
        <v>#NUM!</v>
      </c>
      <c r="DO19" s="33" t="e">
        <f>LARGE(AO18:AO23,2)</f>
        <v>#NUM!</v>
      </c>
      <c r="DP19" s="33" t="e">
        <f>LARGE(AP18:AP23,2)</f>
        <v>#NUM!</v>
      </c>
      <c r="DQ19" s="33" t="e">
        <f>LARGE(AQ18:AQ23,2)</f>
        <v>#NUM!</v>
      </c>
      <c r="DR19" s="362"/>
      <c r="DS19" s="33" t="e">
        <f>LARGE(AW18:AW23,2)</f>
        <v>#NUM!</v>
      </c>
      <c r="DT19" s="33" t="e">
        <f>LARGE(AX18:AX23,2)</f>
        <v>#NUM!</v>
      </c>
      <c r="DU19" s="33" t="e">
        <f>LARGE(AY18:AY23,2)</f>
        <v>#NUM!</v>
      </c>
      <c r="DV19" s="33" t="e">
        <f>LARGE(AZ18:AZ23,2)</f>
        <v>#NUM!</v>
      </c>
      <c r="DW19" s="362"/>
    </row>
    <row r="20" spans="1:127" ht="15">
      <c r="A20" s="539" t="s">
        <v>147</v>
      </c>
      <c r="B20" s="454" t="s">
        <v>148</v>
      </c>
      <c r="C20" s="470"/>
      <c r="D20" s="383">
        <v>15</v>
      </c>
      <c r="E20" s="383">
        <v>14</v>
      </c>
      <c r="F20" s="383">
        <v>13</v>
      </c>
      <c r="G20" s="383">
        <v>14.55</v>
      </c>
      <c r="H20" s="384">
        <f t="shared" si="11"/>
        <v>56.55</v>
      </c>
      <c r="I20" s="284">
        <f t="shared" si="12"/>
        <v>2</v>
      </c>
      <c r="J20" s="513" t="s">
        <v>246</v>
      </c>
      <c r="K20" s="514" t="s">
        <v>243</v>
      </c>
      <c r="L20" s="512"/>
      <c r="M20" s="383">
        <v>14.9</v>
      </c>
      <c r="N20" s="383">
        <v>13.75</v>
      </c>
      <c r="O20" s="383">
        <v>14</v>
      </c>
      <c r="P20" s="383">
        <v>14.3</v>
      </c>
      <c r="Q20" s="384">
        <f t="shared" si="13"/>
        <v>56.95</v>
      </c>
      <c r="R20" s="284">
        <f t="shared" si="14"/>
        <v>2</v>
      </c>
      <c r="S20" s="513" t="s">
        <v>439</v>
      </c>
      <c r="T20" s="514" t="s">
        <v>157</v>
      </c>
      <c r="U20" s="512"/>
      <c r="V20" s="383">
        <v>11.65</v>
      </c>
      <c r="W20" s="383">
        <v>14.9</v>
      </c>
      <c r="X20" s="383">
        <v>13.5</v>
      </c>
      <c r="Y20" s="383">
        <v>15.9</v>
      </c>
      <c r="Z20" s="384">
        <f t="shared" si="15"/>
        <v>55.949999999999996</v>
      </c>
      <c r="AA20" s="284">
        <f t="shared" si="16"/>
        <v>6</v>
      </c>
      <c r="AB20" s="530" t="s">
        <v>188</v>
      </c>
      <c r="AC20" s="531" t="s">
        <v>189</v>
      </c>
      <c r="AD20" s="529"/>
      <c r="AE20" s="383">
        <v>17.5</v>
      </c>
      <c r="AF20" s="383">
        <v>16.4</v>
      </c>
      <c r="AG20" s="383">
        <v>14.9</v>
      </c>
      <c r="AH20" s="383">
        <v>17.7</v>
      </c>
      <c r="AI20" s="384">
        <f t="shared" si="17"/>
        <v>66.5</v>
      </c>
      <c r="AJ20" s="284">
        <f t="shared" si="18"/>
        <v>3</v>
      </c>
      <c r="AK20" s="457"/>
      <c r="AL20" s="461"/>
      <c r="AM20" s="465"/>
      <c r="AN20" s="383"/>
      <c r="AO20" s="383"/>
      <c r="AP20" s="383"/>
      <c r="AQ20" s="383"/>
      <c r="AR20" s="384">
        <f t="shared" si="19"/>
        <v>0</v>
      </c>
      <c r="AS20" s="284">
        <f t="shared" si="20"/>
        <v>1</v>
      </c>
      <c r="AT20" s="457"/>
      <c r="AU20" s="461"/>
      <c r="AV20" s="465"/>
      <c r="AW20" s="383"/>
      <c r="AX20" s="383"/>
      <c r="AY20" s="383"/>
      <c r="AZ20" s="383"/>
      <c r="BA20" s="384">
        <f t="shared" si="21"/>
        <v>0</v>
      </c>
      <c r="BB20" s="284">
        <f t="shared" si="22"/>
        <v>1</v>
      </c>
      <c r="BI20" s="284">
        <f>IF(($T$16)="DEBUTANTES",1,"")</f>
      </c>
      <c r="BJ20" s="284">
        <f>IF(($T$16)="DEBUTANTES",COUNTA($S$18:$S$23),"")</f>
      </c>
      <c r="BK20" s="284">
        <f>IF(($T$16)="DEBUTANTES",$V$24,"")</f>
      </c>
      <c r="BL20" s="284">
        <f>IF(($T$16)="DEBUTANTES",$W$24,"")</f>
      </c>
      <c r="BM20" s="284">
        <f>IF(($T$16)="DEBUTANTES",$X$24,"")</f>
      </c>
      <c r="BN20" s="284">
        <f>IF(($T$16)="DEBUTANTES",$Y$24,"")</f>
      </c>
      <c r="BO20" s="285"/>
      <c r="BP20" s="284">
        <f>IF(($T$16)="PROMO-HONNEUR",1,"")</f>
      </c>
      <c r="BQ20" s="284">
        <f>IF(($T$16)="PROMO-HONNEUR",COUNTA($S$18:$S$23),"")</f>
      </c>
      <c r="BR20" s="284">
        <f>IF(($T$16)="PROMO-HONNEUR",$V$24,"")</f>
      </c>
      <c r="BS20" s="284">
        <f>IF(($T$16)="PROMO-HONNEUR",$W$24,"")</f>
      </c>
      <c r="BT20" s="284">
        <f>IF(($T$16)="PROMO-HONNEUR",$X$24,"")</f>
      </c>
      <c r="BU20" s="284">
        <f>IF(($T$16)="PROMO-HONNEUR",$Y$24,"")</f>
      </c>
      <c r="BV20" s="285"/>
      <c r="BW20" s="284">
        <f>IF(($T$16)="HONNEUR",1,"")</f>
        <v>1</v>
      </c>
      <c r="BX20" s="284">
        <f>IF(($T$16)="HONNEUR",COUNTA($S$18:$S$23),"")</f>
        <v>6</v>
      </c>
      <c r="BY20" s="284">
        <f>IF(($T$16)="HONNEUR",$V$24,"")</f>
        <v>61.1</v>
      </c>
      <c r="BZ20" s="284">
        <f>IF(($T$16)="HONNEUR",$W$24,"")</f>
        <v>57.25</v>
      </c>
      <c r="CA20" s="284">
        <f>IF(($T$16)="HONNEUR",$X$24,"")</f>
        <v>56.3</v>
      </c>
      <c r="CB20" s="284">
        <f>IF(($T$16)="HONNEUR",$Y$24,"")</f>
        <v>63.099999999999994</v>
      </c>
      <c r="CC20" s="285"/>
      <c r="CD20" s="284">
        <f>IF(($T$16)="PROMO-EXCEL.",1,"")</f>
      </c>
      <c r="CE20" s="284">
        <f>IF(($T$16)="PROMO-EXCEL.",COUNTA($S$18:$S$23),"")</f>
      </c>
      <c r="CF20" s="284">
        <f>IF(($T$16)="PROMO-EXCEL.",$V$24,"")</f>
      </c>
      <c r="CG20" s="284">
        <f>IF(($T$16)="PROMO-EXCEL.",$W$24,"")</f>
      </c>
      <c r="CH20" s="284">
        <f>IF(($T$16)="PROMO-EXCEL.",$X$24,"")</f>
      </c>
      <c r="CI20" s="284">
        <f>IF(($T$16)="PROMO-EXCEL.",$Y$24,"")</f>
      </c>
      <c r="CJ20" s="285"/>
      <c r="CK20" s="284">
        <f>IF(($T$16)="EXCELLENCE",1,"")</f>
      </c>
      <c r="CL20" s="284">
        <f>IF(($T$16)="EXCELLENCE",COUNTA($S$18:$S$23),"")</f>
      </c>
      <c r="CM20" s="284">
        <f>IF(($T$16)="EXCELLENCE",$V$24,"")</f>
      </c>
      <c r="CN20" s="284">
        <f>IF(($T$16)="EXCELLENCE",$W$24,"")</f>
      </c>
      <c r="CO20" s="284">
        <f>IF(($T$16)="EXCELLENCE",$X$24,"")</f>
      </c>
      <c r="CP20" s="284">
        <f>IF(($T$16)="EXCELLENCE",$Y$24,"")</f>
      </c>
      <c r="CQ20" s="285"/>
      <c r="CS20" s="362"/>
      <c r="CT20" s="33">
        <f>LARGE(D18:D23,3)</f>
        <v>15</v>
      </c>
      <c r="CU20" s="33">
        <f>LARGE(E18:E23,3)</f>
        <v>13</v>
      </c>
      <c r="CV20" s="33">
        <f>LARGE(F18:F23,3)</f>
        <v>13.1</v>
      </c>
      <c r="CW20" s="33">
        <f>LARGE(G18:G23,3)</f>
        <v>14.25</v>
      </c>
      <c r="CX20" s="362"/>
      <c r="CY20" s="33">
        <f>LARGE(M18:M23,3)</f>
        <v>14.9</v>
      </c>
      <c r="CZ20" s="33">
        <f>LARGE(N18:N23,3)</f>
        <v>13.75</v>
      </c>
      <c r="DA20" s="33">
        <f>LARGE(O18:O23,3)</f>
        <v>14</v>
      </c>
      <c r="DB20" s="33">
        <f>LARGE(P18:P23,3)</f>
        <v>14.2</v>
      </c>
      <c r="DC20" s="362"/>
      <c r="DD20" s="33">
        <f>LARGE(V18:V23,3)</f>
        <v>15.1</v>
      </c>
      <c r="DE20" s="33">
        <f>LARGE(W18:W23,3)</f>
        <v>14.15</v>
      </c>
      <c r="DF20" s="33">
        <f>LARGE(X18:X23,3)</f>
        <v>13.8</v>
      </c>
      <c r="DG20" s="33">
        <f>LARGE(Y18:Y23,3)</f>
        <v>15.7</v>
      </c>
      <c r="DH20" s="362"/>
      <c r="DI20" s="33">
        <f>LARGE(AE18:AE23,3)</f>
        <v>17.2</v>
      </c>
      <c r="DJ20" s="33">
        <f>LARGE(AF18:AF23,3)</f>
        <v>15.75</v>
      </c>
      <c r="DK20" s="33">
        <f>LARGE(AG18:AG23,3)</f>
        <v>16</v>
      </c>
      <c r="DL20" s="33">
        <f>LARGE(AH18:AH23,3)</f>
        <v>17.8</v>
      </c>
      <c r="DM20" s="362"/>
      <c r="DN20" s="33" t="e">
        <f>LARGE(AN18:AN23,3)</f>
        <v>#NUM!</v>
      </c>
      <c r="DO20" s="33" t="e">
        <f>LARGE(AO18:AO23,3)</f>
        <v>#NUM!</v>
      </c>
      <c r="DP20" s="33" t="e">
        <f>LARGE(AP18:AP23,3)</f>
        <v>#NUM!</v>
      </c>
      <c r="DQ20" s="33" t="e">
        <f>LARGE(AQ18:AQ23,3)</f>
        <v>#NUM!</v>
      </c>
      <c r="DR20" s="362"/>
      <c r="DS20" s="33" t="e">
        <f>LARGE(AW18:AW23,3)</f>
        <v>#NUM!</v>
      </c>
      <c r="DT20" s="33" t="e">
        <f>LARGE(AX18:AX23,3)</f>
        <v>#NUM!</v>
      </c>
      <c r="DU20" s="33" t="e">
        <f>LARGE(AY18:AY23,3)</f>
        <v>#NUM!</v>
      </c>
      <c r="DV20" s="33" t="e">
        <f>LARGE(AZ18:AZ23,3)</f>
        <v>#NUM!</v>
      </c>
      <c r="DW20" s="362"/>
    </row>
    <row r="21" spans="1:127" ht="15">
      <c r="A21" s="539" t="s">
        <v>149</v>
      </c>
      <c r="B21" s="454" t="s">
        <v>150</v>
      </c>
      <c r="C21" s="470"/>
      <c r="D21" s="383">
        <v>15.1</v>
      </c>
      <c r="E21" s="383">
        <v>14.45</v>
      </c>
      <c r="F21" s="383">
        <v>13.9</v>
      </c>
      <c r="G21" s="383">
        <v>14.65</v>
      </c>
      <c r="H21" s="384">
        <f t="shared" si="11"/>
        <v>58.099999999999994</v>
      </c>
      <c r="I21" s="284">
        <f t="shared" si="12"/>
        <v>1</v>
      </c>
      <c r="J21" s="513" t="s">
        <v>496</v>
      </c>
      <c r="K21" s="514" t="s">
        <v>497</v>
      </c>
      <c r="L21" s="512"/>
      <c r="M21" s="383">
        <v>15</v>
      </c>
      <c r="N21" s="383">
        <v>13.65</v>
      </c>
      <c r="O21" s="383">
        <v>14.2</v>
      </c>
      <c r="P21" s="383">
        <v>13.7</v>
      </c>
      <c r="Q21" s="384">
        <f t="shared" si="13"/>
        <v>56.55</v>
      </c>
      <c r="R21" s="284">
        <f t="shared" si="14"/>
        <v>4</v>
      </c>
      <c r="S21" s="513" t="s">
        <v>440</v>
      </c>
      <c r="T21" s="514" t="s">
        <v>388</v>
      </c>
      <c r="U21" s="512"/>
      <c r="V21" s="383">
        <v>14.9</v>
      </c>
      <c r="W21" s="383">
        <v>14.2</v>
      </c>
      <c r="X21" s="383">
        <v>14.2</v>
      </c>
      <c r="Y21" s="383">
        <v>14.8</v>
      </c>
      <c r="Z21" s="384">
        <f t="shared" si="15"/>
        <v>58.099999999999994</v>
      </c>
      <c r="AA21" s="284">
        <f t="shared" si="16"/>
        <v>3</v>
      </c>
      <c r="AB21" s="530" t="s">
        <v>190</v>
      </c>
      <c r="AC21" s="531" t="s">
        <v>191</v>
      </c>
      <c r="AD21" s="529"/>
      <c r="AE21" s="383">
        <v>17.3</v>
      </c>
      <c r="AF21" s="383">
        <v>15.8</v>
      </c>
      <c r="AG21" s="383">
        <v>15.8</v>
      </c>
      <c r="AH21" s="383">
        <v>17.4</v>
      </c>
      <c r="AI21" s="384">
        <f t="shared" si="17"/>
        <v>66.30000000000001</v>
      </c>
      <c r="AJ21" s="284">
        <f t="shared" si="18"/>
        <v>5</v>
      </c>
      <c r="AK21" s="457"/>
      <c r="AL21" s="461"/>
      <c r="AM21" s="465"/>
      <c r="AN21" s="383"/>
      <c r="AO21" s="383"/>
      <c r="AP21" s="383"/>
      <c r="AQ21" s="383"/>
      <c r="AR21" s="384">
        <f t="shared" si="19"/>
        <v>0</v>
      </c>
      <c r="AS21" s="284">
        <f t="shared" si="20"/>
        <v>1</v>
      </c>
      <c r="AT21" s="457"/>
      <c r="AU21" s="461"/>
      <c r="AV21" s="465"/>
      <c r="AW21" s="383"/>
      <c r="AX21" s="383"/>
      <c r="AY21" s="383"/>
      <c r="AZ21" s="383"/>
      <c r="BA21" s="384">
        <f t="shared" si="21"/>
        <v>0</v>
      </c>
      <c r="BB21" s="284">
        <f t="shared" si="22"/>
        <v>1</v>
      </c>
      <c r="BI21" s="284">
        <f>IF(($AC$16)="DEBUTANTES",1,"")</f>
      </c>
      <c r="BJ21" s="284">
        <f>IF(($AC$16)="DEBUTANTES",COUNTA($AB$18:$AB$23),"")</f>
      </c>
      <c r="BK21" s="284">
        <f>IF(($AC$16)="DEBUTANTES",$AE$24,"")</f>
      </c>
      <c r="BL21" s="284">
        <f>IF(($AC$16)="DEBUTANTES",$AF$24,"")</f>
      </c>
      <c r="BM21" s="284">
        <f>IF(($AC$16)="DEBUTANTES",$AG$24,"")</f>
      </c>
      <c r="BN21" s="284">
        <f>IF(($AC$16)="DEBUTANTES",$AH$24,"")</f>
      </c>
      <c r="BO21" s="285"/>
      <c r="BP21" s="284">
        <f>IF(($AC$16)="PROMO-HONNEUR",1,"")</f>
      </c>
      <c r="BQ21" s="284">
        <f>IF(($AC$16)="PROMO-HONNEUR",COUNTA($AB$18:$AB$23),"")</f>
      </c>
      <c r="BR21" s="284">
        <f>IF(($AC$16)="PROMO-HONNEUR",$AE$24,"")</f>
      </c>
      <c r="BS21" s="284">
        <f>IF(($AC$16)="PROMO-HONNEUR",$AF$24,"")</f>
      </c>
      <c r="BT21" s="284">
        <f>IF(($AC$16)="PROMO-HONNEUR",$AG$24,"")</f>
      </c>
      <c r="BU21" s="284">
        <f>IF(($AC$16)="PROMO-HONNEUR",$AH$24,"")</f>
      </c>
      <c r="BV21" s="285"/>
      <c r="BW21" s="284">
        <f>IF(($AC$16)="HONNEUR",1,"")</f>
      </c>
      <c r="BX21" s="284">
        <f>IF(($AC$16)="HONNEUR",COUNTA($AB$18:$AB$23),"")</f>
      </c>
      <c r="BY21" s="284">
        <f>IF(($AC$16)="HONNEUR",$AE$24,"")</f>
      </c>
      <c r="BZ21" s="284">
        <f>IF(($AC$16)="HONNEUR",$AF$24,"")</f>
      </c>
      <c r="CA21" s="284">
        <f>IF(($AC$16)="HONNEUR",$AG$24,"")</f>
      </c>
      <c r="CB21" s="284">
        <f>IF(($AC$16)="HONNEUR",$AH$24,"")</f>
      </c>
      <c r="CC21" s="285"/>
      <c r="CD21" s="284">
        <f>IF(($AC$16)="PROMO-EXCEL.",1,"")</f>
        <v>1</v>
      </c>
      <c r="CE21" s="284">
        <f>IF(($AC$16)="PROMO-EXCEL.",COUNTA($AB$18:$AB$23),"")</f>
        <v>6</v>
      </c>
      <c r="CF21" s="284">
        <f>IF(($AC$16)="PROMO-EXCEL.",$AE$24,"")</f>
        <v>68.8</v>
      </c>
      <c r="CG21" s="284">
        <f>IF(($AC$16)="PROMO-EXCEL.",$AF$24,"")</f>
        <v>63.650000000000006</v>
      </c>
      <c r="CH21" s="284">
        <f>IF(($AC$16)="PROMO-EXCEL.",$AG$24,"")</f>
        <v>66.7</v>
      </c>
      <c r="CI21" s="284">
        <f>IF(($AC$16)="PROMO-EXCEL.",$AH$24,"")</f>
        <v>71.35</v>
      </c>
      <c r="CJ21" s="285"/>
      <c r="CK21" s="284">
        <f>IF(($AC$16)="EXCELLENCE",1,"")</f>
      </c>
      <c r="CL21" s="284">
        <f>IF(($AC$16)="EXCELLENCE",COUNTA($AB$18:$AB$23),"")</f>
      </c>
      <c r="CM21" s="284">
        <f>IF(($AC$16)="EXCELLENCE",$AE$24,"")</f>
      </c>
      <c r="CN21" s="284">
        <f>IF(($AC$16)="EXCELLENCE",$AF$24,"")</f>
      </c>
      <c r="CO21" s="284">
        <f>IF(($AC$16)="EXCELLENCE",$AG$24,"")</f>
      </c>
      <c r="CP21" s="284">
        <f>IF(($AC$16)="EXCELLENCE",$AH$24,"")</f>
      </c>
      <c r="CQ21" s="285"/>
      <c r="CS21" s="362"/>
      <c r="CT21" s="33">
        <f>LARGE(D18:D23,4)</f>
        <v>13.1</v>
      </c>
      <c r="CU21" s="33">
        <f>LARGE(E18:E23,4)</f>
        <v>11.9</v>
      </c>
      <c r="CV21" s="33">
        <f>LARGE(F18:F23,4)</f>
        <v>13</v>
      </c>
      <c r="CW21" s="33">
        <f>LARGE(G18:G23,4)</f>
        <v>14.2</v>
      </c>
      <c r="CX21" s="362"/>
      <c r="CY21" s="33">
        <f>LARGE(M18:M23,4)</f>
        <v>14.9</v>
      </c>
      <c r="CZ21" s="33">
        <f>LARGE(N18:N23,4)</f>
        <v>13.65</v>
      </c>
      <c r="DA21" s="33">
        <f>LARGE(O18:O23,4)</f>
        <v>13.9</v>
      </c>
      <c r="DB21" s="33">
        <f>LARGE(P18:P23,4)</f>
        <v>14</v>
      </c>
      <c r="DC21" s="362"/>
      <c r="DD21" s="33">
        <f>LARGE(V18:V23,4)</f>
        <v>14.9</v>
      </c>
      <c r="DE21" s="33">
        <f>LARGE(W18:W23,4)</f>
        <v>14</v>
      </c>
      <c r="DF21" s="33">
        <f>LARGE(X18:X23,4)</f>
        <v>13.7</v>
      </c>
      <c r="DG21" s="33">
        <f>LARGE(Y18:Y23,4)</f>
        <v>15.5</v>
      </c>
      <c r="DH21" s="362"/>
      <c r="DI21" s="33">
        <f>LARGE(AE18:AE23,4)</f>
        <v>16.8</v>
      </c>
      <c r="DJ21" s="33">
        <f>LARGE(AF18:AF23,4)</f>
        <v>15.7</v>
      </c>
      <c r="DK21" s="33">
        <f>LARGE(AG18:AG23,4)</f>
        <v>15.8</v>
      </c>
      <c r="DL21" s="33">
        <f>LARGE(AH18:AH23,4)</f>
        <v>17.75</v>
      </c>
      <c r="DM21" s="362"/>
      <c r="DN21" s="33" t="e">
        <f>LARGE(AN18:AN23,4)</f>
        <v>#NUM!</v>
      </c>
      <c r="DO21" s="33" t="e">
        <f>LARGE(AO18:AO23,4)</f>
        <v>#NUM!</v>
      </c>
      <c r="DP21" s="33" t="e">
        <f>LARGE(AP18:AP23,4)</f>
        <v>#NUM!</v>
      </c>
      <c r="DQ21" s="33" t="e">
        <f>LARGE(AQ18:AQ23,4)</f>
        <v>#NUM!</v>
      </c>
      <c r="DR21" s="362"/>
      <c r="DS21" s="33" t="e">
        <f>LARGE(AW18:AW23,4)</f>
        <v>#NUM!</v>
      </c>
      <c r="DT21" s="33" t="e">
        <f>LARGE(AX18:AX23,4)</f>
        <v>#NUM!</v>
      </c>
      <c r="DU21" s="33" t="e">
        <f>LARGE(AY18:AY23,4)</f>
        <v>#NUM!</v>
      </c>
      <c r="DV21" s="33" t="e">
        <f>LARGE(AZ18:AZ23,4)</f>
        <v>#NUM!</v>
      </c>
      <c r="DW21" s="362"/>
    </row>
    <row r="22" spans="1:127" ht="15">
      <c r="A22" s="539" t="s">
        <v>151</v>
      </c>
      <c r="B22" s="454" t="s">
        <v>152</v>
      </c>
      <c r="C22" s="470"/>
      <c r="D22" s="383">
        <v>13.1</v>
      </c>
      <c r="E22" s="383">
        <v>13</v>
      </c>
      <c r="F22" s="383">
        <v>13.1</v>
      </c>
      <c r="G22" s="383">
        <v>14.25</v>
      </c>
      <c r="H22" s="384">
        <f t="shared" si="11"/>
        <v>53.45</v>
      </c>
      <c r="I22" s="284">
        <f t="shared" si="12"/>
        <v>4</v>
      </c>
      <c r="J22" s="515" t="s">
        <v>250</v>
      </c>
      <c r="K22" s="516" t="s">
        <v>251</v>
      </c>
      <c r="L22" s="512"/>
      <c r="M22" s="383">
        <v>14.3</v>
      </c>
      <c r="N22" s="383">
        <v>12.2</v>
      </c>
      <c r="O22" s="383">
        <v>12.8</v>
      </c>
      <c r="P22" s="383">
        <v>14</v>
      </c>
      <c r="Q22" s="384">
        <f t="shared" si="13"/>
        <v>53.3</v>
      </c>
      <c r="R22" s="284">
        <f t="shared" si="14"/>
        <v>6</v>
      </c>
      <c r="S22" s="515" t="s">
        <v>441</v>
      </c>
      <c r="T22" s="516" t="s">
        <v>442</v>
      </c>
      <c r="U22" s="512"/>
      <c r="V22" s="383">
        <v>14.1</v>
      </c>
      <c r="W22" s="383">
        <v>13.9</v>
      </c>
      <c r="X22" s="383">
        <v>13.7</v>
      </c>
      <c r="Y22" s="383">
        <v>15.7</v>
      </c>
      <c r="Z22" s="384">
        <f t="shared" si="15"/>
        <v>57.400000000000006</v>
      </c>
      <c r="AA22" s="284">
        <f t="shared" si="16"/>
        <v>5</v>
      </c>
      <c r="AB22" s="532" t="s">
        <v>192</v>
      </c>
      <c r="AC22" s="533" t="s">
        <v>157</v>
      </c>
      <c r="AD22" s="529"/>
      <c r="AE22" s="383">
        <v>16.7</v>
      </c>
      <c r="AF22" s="383">
        <v>15.45</v>
      </c>
      <c r="AG22" s="383">
        <v>15.1</v>
      </c>
      <c r="AH22" s="383">
        <v>17.9</v>
      </c>
      <c r="AI22" s="384">
        <f t="shared" si="17"/>
        <v>65.15</v>
      </c>
      <c r="AJ22" s="284">
        <f t="shared" si="18"/>
        <v>6</v>
      </c>
      <c r="AK22" s="457"/>
      <c r="AL22" s="461"/>
      <c r="AM22" s="465"/>
      <c r="AN22" s="383"/>
      <c r="AO22" s="383"/>
      <c r="AP22" s="383"/>
      <c r="AQ22" s="383"/>
      <c r="AR22" s="384">
        <f t="shared" si="19"/>
        <v>0</v>
      </c>
      <c r="AS22" s="284">
        <f t="shared" si="20"/>
        <v>1</v>
      </c>
      <c r="AT22" s="457"/>
      <c r="AU22" s="461"/>
      <c r="AV22" s="465"/>
      <c r="AW22" s="383"/>
      <c r="AX22" s="383"/>
      <c r="AY22" s="383"/>
      <c r="AZ22" s="383"/>
      <c r="BA22" s="384">
        <f t="shared" si="21"/>
        <v>0</v>
      </c>
      <c r="BB22" s="284">
        <f t="shared" si="22"/>
        <v>1</v>
      </c>
      <c r="BI22" s="284">
        <f>IF(($AL$16)="DEBUTANTES",1,"")</f>
      </c>
      <c r="BJ22" s="284">
        <f>IF(($AL$16)="DEBUTANTES",COUNTA($AK$18:$AK$23),"")</f>
      </c>
      <c r="BK22" s="284">
        <f>IF(($AL$16)="DEBUTANTES",$AN$24,"")</f>
      </c>
      <c r="BL22" s="284">
        <f>IF(($AL$16)="DEBUTANTES",$AO$24,"")</f>
      </c>
      <c r="BM22" s="284">
        <f>IF(($AL$16)="DEBUTANTES",$AP$24,"")</f>
      </c>
      <c r="BN22" s="284">
        <f>IF(($AL$16)="DEBUTANTES",$AQ$24,"")</f>
      </c>
      <c r="BO22" s="285"/>
      <c r="BP22" s="284">
        <f>IF(($AL$16)="PROMO-HONNEUR",1,"")</f>
      </c>
      <c r="BQ22" s="284">
        <f>IF(($AL$16)="PROMO-HONNEUR",COUNTA($AK$18:$AK$23),"")</f>
      </c>
      <c r="BR22" s="284">
        <f>IF(($AL$16)="PROMO-HONNEUR",$AN$24,"")</f>
      </c>
      <c r="BS22" s="284">
        <f>IF(($AL$16)="PROMO-HONNEUR",$AO$24,"")</f>
      </c>
      <c r="BT22" s="284">
        <f>IF(($AL$16)="PROMO-HONNEUR",$AP$24,"")</f>
      </c>
      <c r="BU22" s="284">
        <f>IF(($AL$16)="PROMO-HONNEUR",$AQ$24,"")</f>
      </c>
      <c r="BV22" s="285"/>
      <c r="BW22" s="284">
        <f>IF(($AL$16)="HONNEUR",1,"")</f>
      </c>
      <c r="BX22" s="284">
        <f>IF(($AL$16)="HONNEUR",COUNTA($AK$18:$AK$23),"")</f>
      </c>
      <c r="BY22" s="284">
        <f>IF(($AL$16)="HONNEUR",$AN$24,"")</f>
      </c>
      <c r="BZ22" s="284">
        <f>IF(($AL$16)="HONNEUR",$AO$24,"")</f>
      </c>
      <c r="CA22" s="284">
        <f>IF(($AL$16)="HONNEUR",$AP$24,"")</f>
      </c>
      <c r="CB22" s="284">
        <f>IF(($AL$16)="HONNEUR",$AQ$24,"")</f>
      </c>
      <c r="CC22" s="285"/>
      <c r="CD22" s="284">
        <f>IF(($AL$16)="PROMO-EXCEL.",1,"")</f>
      </c>
      <c r="CE22" s="284">
        <f>IF(($AL$16)="PROMO-EXCEL.",COUNTA($AK$18:$AK$23),"")</f>
      </c>
      <c r="CF22" s="284">
        <f>IF(($AL$16)="PROMO-EXCEL.",$AN$24,"")</f>
      </c>
      <c r="CG22" s="284">
        <f>IF(($AL$16)="PROMO-EXCEL.",$AO$24,"")</f>
      </c>
      <c r="CH22" s="284">
        <f>IF(($AL$16)="PROMO-EXCEL.",$AP$24,"")</f>
      </c>
      <c r="CI22" s="284">
        <f>IF(($AL$16)="PROMO-EXCEL.",$AQ$24,"")</f>
      </c>
      <c r="CJ22" s="285"/>
      <c r="CK22" s="284">
        <f>IF(($AL$16)="EXCELLENCE",1,"")</f>
      </c>
      <c r="CL22" s="284">
        <f>IF(($AL$16)="EXCELLENCE",COUNTA($AK$18:$AK$23),"")</f>
      </c>
      <c r="CM22" s="284">
        <f>IF(($AL$16)="EXCELLENCE",$AN$24,"")</f>
      </c>
      <c r="CN22" s="284">
        <f>IF(($AL$16)="EXCELLENCE",$AO$24,"")</f>
      </c>
      <c r="CO22" s="284">
        <f>IF(($AL$16)="EXCELLENCE",$AP$24,"")</f>
      </c>
      <c r="CP22" s="284">
        <f>IF(($AL$16)="EXCELLENCE",$AQ$24,"")</f>
      </c>
      <c r="CQ22" s="285"/>
      <c r="CS22" s="362"/>
      <c r="CX22" s="362"/>
      <c r="CY22" s="33"/>
      <c r="CZ22" s="33"/>
      <c r="DA22" s="33"/>
      <c r="DB22" s="33"/>
      <c r="DC22" s="362"/>
      <c r="DD22" s="33"/>
      <c r="DE22" s="33"/>
      <c r="DF22" s="33"/>
      <c r="DG22" s="33"/>
      <c r="DH22" s="362"/>
      <c r="DI22" s="33"/>
      <c r="DJ22" s="33"/>
      <c r="DK22" s="33"/>
      <c r="DL22" s="33"/>
      <c r="DM22" s="362"/>
      <c r="DN22" s="33"/>
      <c r="DO22" s="33"/>
      <c r="DP22" s="33"/>
      <c r="DQ22" s="33"/>
      <c r="DR22" s="362"/>
      <c r="DS22" s="33"/>
      <c r="DT22" s="33"/>
      <c r="DU22" s="33"/>
      <c r="DV22" s="33"/>
      <c r="DW22" s="362"/>
    </row>
    <row r="23" spans="1:127" ht="15.75" thickBot="1">
      <c r="A23" s="455"/>
      <c r="B23" s="456"/>
      <c r="C23" s="470"/>
      <c r="D23" s="383">
        <v>0</v>
      </c>
      <c r="E23" s="383">
        <v>0</v>
      </c>
      <c r="F23" s="383">
        <v>0</v>
      </c>
      <c r="G23" s="383">
        <v>0</v>
      </c>
      <c r="H23" s="384">
        <f t="shared" si="11"/>
        <v>0</v>
      </c>
      <c r="I23" s="284">
        <f t="shared" si="12"/>
        <v>5</v>
      </c>
      <c r="J23" s="517" t="s">
        <v>248</v>
      </c>
      <c r="K23" s="518" t="s">
        <v>249</v>
      </c>
      <c r="L23" s="520"/>
      <c r="M23" s="383">
        <v>15.2</v>
      </c>
      <c r="N23" s="383">
        <v>14.1</v>
      </c>
      <c r="O23" s="383">
        <v>14.4</v>
      </c>
      <c r="P23" s="383">
        <v>14.4</v>
      </c>
      <c r="Q23" s="384">
        <f t="shared" si="13"/>
        <v>58.099999999999994</v>
      </c>
      <c r="R23" s="284">
        <f t="shared" si="14"/>
        <v>1</v>
      </c>
      <c r="S23" s="517" t="s">
        <v>443</v>
      </c>
      <c r="T23" s="518" t="s">
        <v>349</v>
      </c>
      <c r="U23" s="520"/>
      <c r="V23" s="383">
        <v>15.1</v>
      </c>
      <c r="W23" s="383">
        <v>14.15</v>
      </c>
      <c r="X23" s="383">
        <v>14.6</v>
      </c>
      <c r="Y23" s="383">
        <v>15.45</v>
      </c>
      <c r="Z23" s="384">
        <f t="shared" si="15"/>
        <v>59.3</v>
      </c>
      <c r="AA23" s="284">
        <f t="shared" si="16"/>
        <v>1</v>
      </c>
      <c r="AB23" s="534" t="s">
        <v>193</v>
      </c>
      <c r="AC23" s="535" t="s">
        <v>194</v>
      </c>
      <c r="AD23" s="536"/>
      <c r="AE23" s="383">
        <v>17.2</v>
      </c>
      <c r="AF23" s="383">
        <v>15.35</v>
      </c>
      <c r="AG23" s="383">
        <v>17.2</v>
      </c>
      <c r="AH23" s="383">
        <v>17.75</v>
      </c>
      <c r="AI23" s="384">
        <f t="shared" si="17"/>
        <v>67.5</v>
      </c>
      <c r="AJ23" s="284">
        <f t="shared" si="18"/>
        <v>2</v>
      </c>
      <c r="AK23" s="457"/>
      <c r="AL23" s="461"/>
      <c r="AM23" s="465"/>
      <c r="AN23" s="383"/>
      <c r="AO23" s="383"/>
      <c r="AP23" s="383"/>
      <c r="AQ23" s="383"/>
      <c r="AR23" s="384">
        <f t="shared" si="19"/>
        <v>0</v>
      </c>
      <c r="AS23" s="284">
        <f t="shared" si="20"/>
        <v>1</v>
      </c>
      <c r="AT23" s="462"/>
      <c r="AU23" s="463"/>
      <c r="AV23" s="265"/>
      <c r="AW23" s="383"/>
      <c r="AX23" s="383"/>
      <c r="AY23" s="383"/>
      <c r="AZ23" s="383"/>
      <c r="BA23" s="384">
        <f t="shared" si="21"/>
        <v>0</v>
      </c>
      <c r="BB23" s="284">
        <f t="shared" si="22"/>
        <v>1</v>
      </c>
      <c r="BI23" s="284">
        <f>IF(($AU$16)="DEBUTANTES",1,"")</f>
      </c>
      <c r="BJ23" s="284">
        <f>IF(($AU$16)="DEBUTANTES",COUNTA($AT$18:$AT$23),"")</f>
      </c>
      <c r="BK23" s="284">
        <f>IF(($AU$16)="DEBUTANTES",$AW$24,"")</f>
      </c>
      <c r="BL23" s="284">
        <f>IF(($AU$16)="DEBUTANTES",$AX$24,"")</f>
      </c>
      <c r="BM23" s="284">
        <f>IF(($AU$16)="DEBUTANTES",$AY$24,"")</f>
      </c>
      <c r="BN23" s="284">
        <f>IF(($AU$16)="DEBUTANTES",$AZ$24,"")</f>
      </c>
      <c r="BO23" s="285"/>
      <c r="BP23" s="284">
        <f>IF(($AU$16)="PROMO-HONNEUR",1,"")</f>
      </c>
      <c r="BQ23" s="284">
        <f>IF(($AU$16)="PROMO-HONNEUR",COUNTA($AT$18:$AT$23),"")</f>
      </c>
      <c r="BR23" s="284">
        <f>IF(($AU$16)="PROMO-HONNEUR",$AW$24,"")</f>
      </c>
      <c r="BS23" s="284">
        <f>IF(($AU$16)="PROMO-HONNEUR",$AX$24,"")</f>
      </c>
      <c r="BT23" s="284">
        <f>IF(($AU$16)="PROMO-HONNEUR",$AY$24,"")</f>
      </c>
      <c r="BU23" s="284">
        <f>IF(($AU$16)="PROMO-HONNEUR",$AZ$24,"")</f>
      </c>
      <c r="BV23" s="285"/>
      <c r="BW23" s="284">
        <f>IF(($AU$16)="HONNEUR",1,"")</f>
      </c>
      <c r="BX23" s="284">
        <f>IF(($AU$16)="HONNEUR",COUNTA($AT$18:$AT$23),"")</f>
      </c>
      <c r="BY23" s="284">
        <f>IF(($AU$16)="HONNEUR",$AW$24,"")</f>
      </c>
      <c r="BZ23" s="284">
        <f>IF(($AU$16)="HONNEUR",$AX$24,"")</f>
      </c>
      <c r="CA23" s="284">
        <f>IF(($AU$16)="HONNEUR",$AY$24,"")</f>
      </c>
      <c r="CB23" s="284">
        <f>IF(($AU$16)="HONNEUR",$AZ$24,"")</f>
      </c>
      <c r="CC23" s="285"/>
      <c r="CD23" s="284">
        <f>IF(($AU$16)="PROMO-EXCEL.",1,"")</f>
      </c>
      <c r="CE23" s="284">
        <f>IF(($AU$16)="PROMO-EXCEL.",COUNTA($AT$18:$AT$23),"")</f>
      </c>
      <c r="CF23" s="284">
        <f>IF(($AU$16)="PROMO-EXCEL.",$AW$24,"")</f>
      </c>
      <c r="CG23" s="284">
        <f>IF(($AU$16)="PROMO-EXCEL.",$AX$24,"")</f>
      </c>
      <c r="CH23" s="284">
        <f>IF(($AU$16)="PROMO-EXCEL.",$AY$24,"")</f>
      </c>
      <c r="CI23" s="284">
        <f>IF(($AU$16)="PROMO-EXCEL.",$AZ$24,"")</f>
      </c>
      <c r="CJ23" s="285"/>
      <c r="CK23" s="284">
        <f>IF(($AU$16)="EXCELLENCE",1,"")</f>
      </c>
      <c r="CL23" s="284">
        <f>IF(($AU$16)="EXCELLENCE",COUNTA($AT$18:$AT$23),"")</f>
      </c>
      <c r="CM23" s="284">
        <f>IF(($AU$16)="EXCELLENCE",$AW$24,"")</f>
      </c>
      <c r="CN23" s="284">
        <f>IF(($AU$16)="EXCELLENCE",$AX$24,"")</f>
      </c>
      <c r="CO23" s="284">
        <f>IF(($AU$16)="EXCELLENCE",$AY$24,"")</f>
      </c>
      <c r="CP23" s="284">
        <f>IF(($AU$16)="EXCELLENCE",$AZ$24,"")</f>
      </c>
      <c r="CQ23" s="285"/>
      <c r="CS23" s="362"/>
      <c r="CT23" s="33">
        <f>SUM(CT18:CT22)</f>
        <v>58.2</v>
      </c>
      <c r="CU23" s="33">
        <f>SUM(CU18:CU22)</f>
        <v>53.35</v>
      </c>
      <c r="CV23" s="33">
        <f>SUM(CV18:CV22)</f>
        <v>54.2</v>
      </c>
      <c r="CW23" s="33">
        <f>SUM(CW18:CW22)</f>
        <v>57.650000000000006</v>
      </c>
      <c r="CX23" s="362"/>
      <c r="CY23" s="33">
        <f>SUM(CY18:CY22)</f>
        <v>60</v>
      </c>
      <c r="CZ23" s="33">
        <f>SUM(CZ18:CZ22)</f>
        <v>55.8</v>
      </c>
      <c r="DA23" s="33">
        <f>SUM(DA18:DA22)</f>
        <v>56.5</v>
      </c>
      <c r="DB23" s="33">
        <f>SUM(DB18:DB22)</f>
        <v>56.900000000000006</v>
      </c>
      <c r="DC23" s="362"/>
      <c r="DD23" s="33">
        <f>SUM(DD18:DD22)</f>
        <v>61.1</v>
      </c>
      <c r="DE23" s="33">
        <f>SUM(DE18:DE22)</f>
        <v>57.25</v>
      </c>
      <c r="DF23" s="33">
        <f>SUM(DF18:DF22)</f>
        <v>56.3</v>
      </c>
      <c r="DG23" s="33">
        <f>SUM(DG18:DG22)</f>
        <v>63.099999999999994</v>
      </c>
      <c r="DH23" s="362"/>
      <c r="DI23" s="33">
        <f>SUM(DI18:DI22)</f>
        <v>68.8</v>
      </c>
      <c r="DJ23" s="33">
        <f>SUM(DJ18:DJ22)</f>
        <v>63.650000000000006</v>
      </c>
      <c r="DK23" s="33">
        <f>SUM(DK18:DK22)</f>
        <v>66.7</v>
      </c>
      <c r="DL23" s="33">
        <f>SUM(DL18:DL22)</f>
        <v>71.35</v>
      </c>
      <c r="DM23" s="362"/>
      <c r="DN23" s="33" t="e">
        <f>SUM(DN18:DN22)</f>
        <v>#NUM!</v>
      </c>
      <c r="DO23" s="33" t="e">
        <f>SUM(DO18:DO22)</f>
        <v>#NUM!</v>
      </c>
      <c r="DP23" s="33" t="e">
        <f>SUM(DP18:DP22)</f>
        <v>#NUM!</v>
      </c>
      <c r="DQ23" s="33" t="e">
        <f>SUM(DQ18:DQ22)</f>
        <v>#NUM!</v>
      </c>
      <c r="DR23" s="362"/>
      <c r="DS23" s="33" t="e">
        <f>SUM(DS18:DS22)</f>
        <v>#NUM!</v>
      </c>
      <c r="DT23" s="33" t="e">
        <f>SUM(DT18:DT22)</f>
        <v>#NUM!</v>
      </c>
      <c r="DU23" s="33" t="e">
        <f>SUM(DU18:DU22)</f>
        <v>#NUM!</v>
      </c>
      <c r="DV23" s="33" t="e">
        <f>SUM(DV18:DV22)</f>
        <v>#NUM!</v>
      </c>
      <c r="DW23" s="362"/>
    </row>
    <row r="24" spans="1:127" s="31" customFormat="1" ht="15.75" thickBot="1">
      <c r="A24" s="278" t="s">
        <v>17</v>
      </c>
      <c r="B24" s="281"/>
      <c r="C24" s="282"/>
      <c r="D24" s="386">
        <f>IF(ISBLANK(D18),"",CT23)</f>
        <v>58.2</v>
      </c>
      <c r="E24" s="386">
        <f>IF(ISBLANK(E18),"",CU23)</f>
        <v>53.35</v>
      </c>
      <c r="F24" s="386">
        <f>IF(ISBLANK(F18),"",CV23)</f>
        <v>54.2</v>
      </c>
      <c r="G24" s="386">
        <f>IF(ISBLANK(G18),"",CW23)</f>
        <v>57.650000000000006</v>
      </c>
      <c r="H24" s="387">
        <f t="shared" si="11"/>
        <v>223.4</v>
      </c>
      <c r="I24"/>
      <c r="J24" s="278" t="s">
        <v>17</v>
      </c>
      <c r="K24" s="281"/>
      <c r="L24" s="282"/>
      <c r="M24" s="386">
        <f>IF(ISBLANK(M18),"",CY23)</f>
        <v>60</v>
      </c>
      <c r="N24" s="386">
        <f>IF(ISBLANK(N18),"",CZ23)</f>
        <v>55.8</v>
      </c>
      <c r="O24" s="386">
        <f>IF(ISBLANK(O18),"",DA23)</f>
        <v>56.5</v>
      </c>
      <c r="P24" s="386">
        <f>IF(ISBLANK(P18),"",DB23)</f>
        <v>56.900000000000006</v>
      </c>
      <c r="Q24" s="387">
        <f t="shared" si="13"/>
        <v>229.20000000000002</v>
      </c>
      <c r="R24"/>
      <c r="S24" s="278" t="s">
        <v>17</v>
      </c>
      <c r="T24" s="281"/>
      <c r="U24" s="282"/>
      <c r="V24" s="386">
        <f>IF(ISBLANK(V18),"",DD23)</f>
        <v>61.1</v>
      </c>
      <c r="W24" s="386">
        <f>IF(ISBLANK(W18),"",DE23)</f>
        <v>57.25</v>
      </c>
      <c r="X24" s="386">
        <f>IF(ISBLANK(X18),"",DF23)</f>
        <v>56.3</v>
      </c>
      <c r="Y24" s="386">
        <f>IF(ISBLANK(Y18),"",DG23)</f>
        <v>63.099999999999994</v>
      </c>
      <c r="Z24" s="387">
        <f t="shared" si="15"/>
        <v>237.74999999999997</v>
      </c>
      <c r="AA24"/>
      <c r="AB24" s="278" t="s">
        <v>17</v>
      </c>
      <c r="AC24" s="281"/>
      <c r="AD24" s="282"/>
      <c r="AE24" s="386">
        <f>IF(ISBLANK(AE18),"",DI23)</f>
        <v>68.8</v>
      </c>
      <c r="AF24" s="386">
        <f>IF(ISBLANK(AF18),"",DJ23)</f>
        <v>63.650000000000006</v>
      </c>
      <c r="AG24" s="386">
        <f>IF(ISBLANK(AG18),"",DK23)</f>
        <v>66.7</v>
      </c>
      <c r="AH24" s="386">
        <f>IF(ISBLANK(AH18),"",DL23)</f>
        <v>71.35</v>
      </c>
      <c r="AI24" s="387">
        <f t="shared" si="17"/>
        <v>270.5</v>
      </c>
      <c r="AJ24"/>
      <c r="AK24" s="278" t="s">
        <v>17</v>
      </c>
      <c r="AL24" s="279"/>
      <c r="AM24" s="280"/>
      <c r="AN24" s="386">
        <f>IF(ISBLANK(AN18),"",DN23)</f>
      </c>
      <c r="AO24" s="386">
        <f>IF(ISBLANK(AO18),"",DO23)</f>
      </c>
      <c r="AP24" s="386">
        <f>IF(ISBLANK(AP18),"",DP23)</f>
      </c>
      <c r="AQ24" s="386">
        <f>IF(ISBLANK(AQ18),"",DQ23)</f>
      </c>
      <c r="AR24" s="387">
        <f t="shared" si="19"/>
        <v>0</v>
      </c>
      <c r="AS24"/>
      <c r="AT24" s="278" t="s">
        <v>17</v>
      </c>
      <c r="AU24" s="281"/>
      <c r="AV24" s="282"/>
      <c r="AW24" s="386">
        <f>IF(ISBLANK(AW18),"",DS23)</f>
      </c>
      <c r="AX24" s="386">
        <f>IF(ISBLANK(AX18),"",DT23)</f>
      </c>
      <c r="AY24" s="386">
        <f>IF(ISBLANK(AY18),"",DU23)</f>
      </c>
      <c r="AZ24" s="386">
        <f>IF(ISBLANK(AZ18),"",DV23)</f>
      </c>
      <c r="BA24" s="387">
        <f t="shared" si="21"/>
        <v>0</v>
      </c>
      <c r="BB24"/>
      <c r="BI24" s="284"/>
      <c r="BJ24" s="284"/>
      <c r="BK24" s="284"/>
      <c r="BL24" s="284"/>
      <c r="BM24" s="284"/>
      <c r="BN24" s="284"/>
      <c r="BO24" s="286"/>
      <c r="BP24" s="284"/>
      <c r="BQ24" s="284"/>
      <c r="BR24" s="284"/>
      <c r="BS24" s="284"/>
      <c r="BT24" s="284"/>
      <c r="BU24" s="284"/>
      <c r="BV24" s="286"/>
      <c r="BW24" s="284"/>
      <c r="BX24" s="284"/>
      <c r="BY24" s="284"/>
      <c r="BZ24" s="284"/>
      <c r="CA24" s="284"/>
      <c r="CB24" s="284"/>
      <c r="CC24" s="286"/>
      <c r="CD24" s="284"/>
      <c r="CE24" s="284"/>
      <c r="CF24" s="284"/>
      <c r="CG24" s="284"/>
      <c r="CH24" s="284"/>
      <c r="CI24" s="284"/>
      <c r="CJ24" s="286"/>
      <c r="CK24" s="284"/>
      <c r="CL24" s="284"/>
      <c r="CM24" s="284"/>
      <c r="CN24" s="284"/>
      <c r="CO24" s="284"/>
      <c r="CP24" s="284"/>
      <c r="CQ24" s="286"/>
      <c r="CS24" s="363"/>
      <c r="CT24" s="33"/>
      <c r="CU24" s="33"/>
      <c r="CV24" s="33"/>
      <c r="CW24" s="33"/>
      <c r="CX24" s="363"/>
      <c r="DC24" s="363"/>
      <c r="DH24" s="363"/>
      <c r="DM24" s="363"/>
      <c r="DR24" s="363"/>
      <c r="DW24" s="363"/>
    </row>
    <row r="25" spans="1:127" ht="15">
      <c r="A25" s="269"/>
      <c r="B25" s="269"/>
      <c r="C25" s="270"/>
      <c r="D25" s="269"/>
      <c r="E25" s="269"/>
      <c r="F25" s="269"/>
      <c r="G25" s="269"/>
      <c r="H25" s="269"/>
      <c r="L25" s="7"/>
      <c r="S25" s="439"/>
      <c r="T25" s="439"/>
      <c r="U25" s="441"/>
      <c r="V25" s="442"/>
      <c r="W25" s="442"/>
      <c r="X25" s="442"/>
      <c r="Y25" s="442"/>
      <c r="Z25" s="384">
        <f t="shared" si="15"/>
        <v>0</v>
      </c>
      <c r="AD25" s="7"/>
      <c r="AV25" s="7"/>
      <c r="BO25" s="285"/>
      <c r="BP25" s="284"/>
      <c r="BQ25" s="284"/>
      <c r="BR25" s="284"/>
      <c r="BS25" s="284"/>
      <c r="BT25" s="284"/>
      <c r="BU25" s="284"/>
      <c r="BV25" s="285"/>
      <c r="BW25" s="284"/>
      <c r="BX25" s="284"/>
      <c r="BY25" s="284"/>
      <c r="BZ25" s="284"/>
      <c r="CA25" s="284"/>
      <c r="CB25" s="284"/>
      <c r="CC25" s="285"/>
      <c r="CD25" s="284"/>
      <c r="CE25" s="284"/>
      <c r="CF25" s="284"/>
      <c r="CG25" s="284"/>
      <c r="CH25" s="284"/>
      <c r="CI25" s="284"/>
      <c r="CJ25" s="285"/>
      <c r="CK25" s="284"/>
      <c r="CL25" s="284"/>
      <c r="CM25" s="284"/>
      <c r="CN25" s="284"/>
      <c r="CO25" s="284"/>
      <c r="CP25" s="284"/>
      <c r="CQ25" s="285"/>
      <c r="CS25" s="362"/>
      <c r="CX25" s="362"/>
      <c r="DC25" s="362"/>
      <c r="DH25" s="362"/>
      <c r="DM25" s="362"/>
      <c r="DR25" s="362"/>
      <c r="DW25" s="362"/>
    </row>
    <row r="26" spans="1:127" ht="12.75">
      <c r="A26" s="269"/>
      <c r="B26" s="269"/>
      <c r="C26" s="270"/>
      <c r="D26" s="269"/>
      <c r="E26" s="269"/>
      <c r="F26" s="269"/>
      <c r="G26" s="269"/>
      <c r="H26" s="269"/>
      <c r="L26" s="7"/>
      <c r="U26" s="7"/>
      <c r="AD26" s="7"/>
      <c r="AV26" s="7"/>
      <c r="BO26" s="285"/>
      <c r="BP26" s="284"/>
      <c r="BQ26" s="284"/>
      <c r="BR26" s="284"/>
      <c r="BS26" s="284"/>
      <c r="BT26" s="284"/>
      <c r="BU26" s="284"/>
      <c r="BV26" s="285"/>
      <c r="BW26" s="284"/>
      <c r="BX26" s="284"/>
      <c r="BY26" s="284"/>
      <c r="BZ26" s="284"/>
      <c r="CA26" s="284"/>
      <c r="CB26" s="284"/>
      <c r="CC26" s="285"/>
      <c r="CD26" s="284"/>
      <c r="CE26" s="284"/>
      <c r="CF26" s="284"/>
      <c r="CG26" s="284"/>
      <c r="CH26" s="284"/>
      <c r="CI26" s="284"/>
      <c r="CJ26" s="285"/>
      <c r="CK26" s="284"/>
      <c r="CL26" s="284"/>
      <c r="CM26" s="284"/>
      <c r="CN26" s="284"/>
      <c r="CO26" s="284"/>
      <c r="CP26" s="284"/>
      <c r="CQ26" s="285"/>
      <c r="CS26" s="362"/>
      <c r="CX26" s="362"/>
      <c r="DC26" s="362"/>
      <c r="DH26" s="362"/>
      <c r="DM26" s="362"/>
      <c r="DR26" s="362"/>
      <c r="DW26" s="362"/>
    </row>
    <row r="27" spans="1:127" ht="15">
      <c r="A27" s="262" t="s">
        <v>0</v>
      </c>
      <c r="B27" s="263"/>
      <c r="C27" s="263"/>
      <c r="D27" s="263"/>
      <c r="E27" s="263"/>
      <c r="F27" s="264"/>
      <c r="G27" s="355" t="str">
        <f>G1</f>
        <v>Vitré le</v>
      </c>
      <c r="H27" s="356">
        <f>H$1</f>
        <v>43492</v>
      </c>
      <c r="J27" s="1" t="s">
        <v>0</v>
      </c>
      <c r="K27" s="2"/>
      <c r="L27" s="2"/>
      <c r="M27" s="2"/>
      <c r="N27" s="2"/>
      <c r="O27" s="3"/>
      <c r="P27" s="355" t="str">
        <f>$G$1</f>
        <v>Vitré le</v>
      </c>
      <c r="Q27" s="356">
        <f>Q$1</f>
        <v>43492</v>
      </c>
      <c r="S27" s="1" t="s">
        <v>0</v>
      </c>
      <c r="T27" s="2"/>
      <c r="U27" s="2"/>
      <c r="V27" s="2"/>
      <c r="W27" s="2"/>
      <c r="X27" s="3"/>
      <c r="Y27" s="355" t="str">
        <f>$G$1</f>
        <v>Vitré le</v>
      </c>
      <c r="Z27" s="356">
        <f>Z$1</f>
        <v>43492</v>
      </c>
      <c r="AB27" s="1" t="s">
        <v>0</v>
      </c>
      <c r="AC27" s="2"/>
      <c r="AD27" s="2"/>
      <c r="AE27" s="2"/>
      <c r="AF27" s="2"/>
      <c r="AG27" s="3"/>
      <c r="AH27" s="355" t="str">
        <f>$G$1</f>
        <v>Vitré le</v>
      </c>
      <c r="AI27" s="356">
        <f>AI$1</f>
        <v>43492</v>
      </c>
      <c r="AK27" s="357" t="s">
        <v>0</v>
      </c>
      <c r="AL27" s="188"/>
      <c r="AM27" s="1"/>
      <c r="AN27" s="2"/>
      <c r="AO27" s="2"/>
      <c r="AP27" s="3"/>
      <c r="AQ27" s="355" t="str">
        <f>$G$1</f>
        <v>Vitré le</v>
      </c>
      <c r="AR27" s="356">
        <f>AR$1</f>
        <v>43492</v>
      </c>
      <c r="AT27" s="1" t="s">
        <v>0</v>
      </c>
      <c r="AU27" s="2"/>
      <c r="AV27" s="2"/>
      <c r="AW27" s="2"/>
      <c r="AX27" s="2"/>
      <c r="AY27" s="3"/>
      <c r="AZ27" s="355" t="str">
        <f>$G$1</f>
        <v>Vitré le</v>
      </c>
      <c r="BA27" s="356">
        <f>BA$1</f>
        <v>43492</v>
      </c>
      <c r="BO27" s="285"/>
      <c r="BP27" s="284"/>
      <c r="BQ27" s="284"/>
      <c r="BR27" s="284"/>
      <c r="BS27" s="284"/>
      <c r="BT27" s="284"/>
      <c r="BU27" s="284"/>
      <c r="BV27" s="285"/>
      <c r="BW27" s="284"/>
      <c r="BX27" s="284"/>
      <c r="BY27" s="284"/>
      <c r="BZ27" s="284"/>
      <c r="CA27" s="284"/>
      <c r="CB27" s="284"/>
      <c r="CC27" s="285"/>
      <c r="CD27" s="284"/>
      <c r="CE27" s="284"/>
      <c r="CF27" s="284"/>
      <c r="CG27" s="284"/>
      <c r="CH27" s="284"/>
      <c r="CI27" s="284"/>
      <c r="CJ27" s="285"/>
      <c r="CK27" s="284"/>
      <c r="CL27" s="284"/>
      <c r="CM27" s="284"/>
      <c r="CN27" s="284"/>
      <c r="CO27" s="284"/>
      <c r="CP27" s="284"/>
      <c r="CQ27" s="285"/>
      <c r="CS27" s="362"/>
      <c r="CX27" s="362"/>
      <c r="DC27" s="362"/>
      <c r="DH27" s="362"/>
      <c r="DM27" s="362"/>
      <c r="DR27" s="362"/>
      <c r="DW27" s="362"/>
    </row>
    <row r="28" spans="1:127" ht="15">
      <c r="A28" s="265" t="s">
        <v>1</v>
      </c>
      <c r="B28" s="621" t="s">
        <v>16</v>
      </c>
      <c r="C28" s="621"/>
      <c r="D28" s="621"/>
      <c r="E28" s="621"/>
      <c r="F28" s="264"/>
      <c r="G28" s="264"/>
      <c r="J28" s="206" t="s">
        <v>1</v>
      </c>
      <c r="K28" s="622" t="s">
        <v>115</v>
      </c>
      <c r="L28" s="622"/>
      <c r="M28" s="622"/>
      <c r="N28" s="622"/>
      <c r="O28" s="3"/>
      <c r="P28" s="3"/>
      <c r="Q28" s="3"/>
      <c r="S28" s="206" t="s">
        <v>1</v>
      </c>
      <c r="T28" s="623" t="s">
        <v>13</v>
      </c>
      <c r="U28" s="623"/>
      <c r="V28" s="623"/>
      <c r="W28" s="623"/>
      <c r="X28" s="3"/>
      <c r="Y28" s="3"/>
      <c r="Z28" s="3"/>
      <c r="AB28" s="206" t="s">
        <v>1</v>
      </c>
      <c r="AC28" s="623" t="s">
        <v>13</v>
      </c>
      <c r="AD28" s="623"/>
      <c r="AE28" s="623"/>
      <c r="AF28" s="623"/>
      <c r="AG28" s="3"/>
      <c r="AH28" s="3"/>
      <c r="AI28" s="3"/>
      <c r="AK28" s="206" t="s">
        <v>1</v>
      </c>
      <c r="AL28" s="622"/>
      <c r="AM28" s="622"/>
      <c r="AN28" s="622"/>
      <c r="AO28" s="622"/>
      <c r="AP28" s="3"/>
      <c r="AQ28" s="3"/>
      <c r="AR28" s="3"/>
      <c r="AT28" s="206" t="s">
        <v>1</v>
      </c>
      <c r="AU28" s="622"/>
      <c r="AV28" s="622"/>
      <c r="AW28" s="622"/>
      <c r="AX28" s="622"/>
      <c r="AY28" s="3"/>
      <c r="AZ28" s="3"/>
      <c r="BA28" s="3"/>
      <c r="BO28" s="285"/>
      <c r="BP28" s="284"/>
      <c r="BQ28" s="284"/>
      <c r="BR28" s="284"/>
      <c r="BS28" s="284"/>
      <c r="BT28" s="284"/>
      <c r="BU28" s="284"/>
      <c r="BV28" s="285"/>
      <c r="BW28" s="284"/>
      <c r="BX28" s="284"/>
      <c r="BY28" s="284"/>
      <c r="BZ28" s="284"/>
      <c r="CA28" s="284"/>
      <c r="CB28" s="284"/>
      <c r="CC28" s="285"/>
      <c r="CD28" s="284"/>
      <c r="CE28" s="284"/>
      <c r="CF28" s="284"/>
      <c r="CG28" s="284"/>
      <c r="CH28" s="284"/>
      <c r="CI28" s="284"/>
      <c r="CJ28" s="285"/>
      <c r="CK28" s="284"/>
      <c r="CL28" s="284"/>
      <c r="CM28" s="284"/>
      <c r="CN28" s="284"/>
      <c r="CO28" s="284"/>
      <c r="CP28" s="284"/>
      <c r="CQ28" s="285"/>
      <c r="CS28" s="362"/>
      <c r="CX28" s="362"/>
      <c r="DC28" s="362"/>
      <c r="DH28" s="362"/>
      <c r="DM28" s="362"/>
      <c r="DR28" s="362"/>
      <c r="DW28" s="362"/>
    </row>
    <row r="29" spans="1:127" ht="15.75" thickBot="1">
      <c r="A29" s="265" t="s">
        <v>118</v>
      </c>
      <c r="B29" s="624" t="s">
        <v>124</v>
      </c>
      <c r="C29" s="624"/>
      <c r="D29" s="624"/>
      <c r="E29" s="266" t="s">
        <v>119</v>
      </c>
      <c r="F29" s="267">
        <v>3</v>
      </c>
      <c r="G29" s="268"/>
      <c r="H29" s="358">
        <v>3</v>
      </c>
      <c r="J29" s="206" t="s">
        <v>118</v>
      </c>
      <c r="K29" s="621" t="s">
        <v>124</v>
      </c>
      <c r="L29" s="621"/>
      <c r="M29" s="621"/>
      <c r="N29" s="5" t="s">
        <v>119</v>
      </c>
      <c r="O29" s="6">
        <v>2</v>
      </c>
      <c r="P29" s="3"/>
      <c r="Q29" s="359">
        <v>15</v>
      </c>
      <c r="S29" s="206" t="s">
        <v>118</v>
      </c>
      <c r="T29" s="624" t="s">
        <v>82</v>
      </c>
      <c r="U29" s="624"/>
      <c r="V29" s="624"/>
      <c r="W29" s="5" t="s">
        <v>119</v>
      </c>
      <c r="X29" s="6">
        <v>3</v>
      </c>
      <c r="Y29" s="3"/>
      <c r="Z29" s="359">
        <v>27</v>
      </c>
      <c r="AB29" s="206" t="s">
        <v>118</v>
      </c>
      <c r="AC29" s="624" t="s">
        <v>81</v>
      </c>
      <c r="AD29" s="624"/>
      <c r="AE29" s="624"/>
      <c r="AF29" s="5" t="s">
        <v>119</v>
      </c>
      <c r="AG29" s="6">
        <v>1</v>
      </c>
      <c r="AH29" s="3"/>
      <c r="AI29" s="359">
        <v>39</v>
      </c>
      <c r="AK29" s="206" t="s">
        <v>118</v>
      </c>
      <c r="AL29" s="621"/>
      <c r="AM29" s="621"/>
      <c r="AN29" s="621"/>
      <c r="AO29" s="5" t="s">
        <v>119</v>
      </c>
      <c r="AP29" s="6"/>
      <c r="AQ29" s="3"/>
      <c r="AR29" s="359">
        <v>51</v>
      </c>
      <c r="AT29" s="206" t="s">
        <v>118</v>
      </c>
      <c r="AU29" s="621"/>
      <c r="AV29" s="621"/>
      <c r="AW29" s="621"/>
      <c r="AX29" s="5" t="s">
        <v>119</v>
      </c>
      <c r="AY29" s="6"/>
      <c r="AZ29" s="3"/>
      <c r="BA29" s="359">
        <v>63</v>
      </c>
      <c r="BO29" s="285"/>
      <c r="BP29" s="284"/>
      <c r="BQ29" s="284"/>
      <c r="BR29" s="284"/>
      <c r="BS29" s="284"/>
      <c r="BT29" s="284"/>
      <c r="BU29" s="284"/>
      <c r="BV29" s="285"/>
      <c r="BW29" s="284"/>
      <c r="BX29" s="284"/>
      <c r="BY29" s="284"/>
      <c r="BZ29" s="284"/>
      <c r="CA29" s="284"/>
      <c r="CB29" s="284"/>
      <c r="CC29" s="285"/>
      <c r="CD29" s="284"/>
      <c r="CE29" s="284"/>
      <c r="CF29" s="284"/>
      <c r="CG29" s="284"/>
      <c r="CH29" s="284"/>
      <c r="CI29" s="284"/>
      <c r="CJ29" s="285"/>
      <c r="CK29" s="284"/>
      <c r="CL29" s="284"/>
      <c r="CM29" s="284"/>
      <c r="CN29" s="284"/>
      <c r="CO29" s="284"/>
      <c r="CP29" s="284"/>
      <c r="CQ29" s="285"/>
      <c r="CS29" s="362"/>
      <c r="CX29" s="362"/>
      <c r="DC29" s="362"/>
      <c r="DH29" s="362"/>
      <c r="DM29" s="362"/>
      <c r="DR29" s="362"/>
      <c r="DW29" s="362"/>
    </row>
    <row r="30" spans="1:127" s="31" customFormat="1" ht="13.5" thickBot="1">
      <c r="A30" s="274" t="s">
        <v>5</v>
      </c>
      <c r="B30" s="275" t="s">
        <v>6</v>
      </c>
      <c r="C30" s="275" t="s">
        <v>7</v>
      </c>
      <c r="D30" s="276" t="s">
        <v>8</v>
      </c>
      <c r="E30" s="276" t="s">
        <v>9</v>
      </c>
      <c r="F30" s="276" t="s">
        <v>10</v>
      </c>
      <c r="G30" s="276" t="s">
        <v>11</v>
      </c>
      <c r="H30" s="277" t="s">
        <v>12</v>
      </c>
      <c r="I30"/>
      <c r="J30" s="274" t="s">
        <v>5</v>
      </c>
      <c r="K30" s="275" t="s">
        <v>6</v>
      </c>
      <c r="L30" s="275" t="s">
        <v>7</v>
      </c>
      <c r="M30" s="276" t="s">
        <v>8</v>
      </c>
      <c r="N30" s="276" t="s">
        <v>9</v>
      </c>
      <c r="O30" s="276" t="s">
        <v>10</v>
      </c>
      <c r="P30" s="276" t="s">
        <v>11</v>
      </c>
      <c r="Q30" s="277" t="s">
        <v>12</v>
      </c>
      <c r="R30"/>
      <c r="S30" s="274" t="s">
        <v>5</v>
      </c>
      <c r="T30" s="275" t="s">
        <v>6</v>
      </c>
      <c r="U30" s="275" t="s">
        <v>7</v>
      </c>
      <c r="V30" s="276" t="s">
        <v>8</v>
      </c>
      <c r="W30" s="276" t="s">
        <v>9</v>
      </c>
      <c r="X30" s="276" t="s">
        <v>10</v>
      </c>
      <c r="Y30" s="276" t="s">
        <v>11</v>
      </c>
      <c r="Z30" s="277" t="s">
        <v>12</v>
      </c>
      <c r="AA30"/>
      <c r="AB30" s="274" t="s">
        <v>5</v>
      </c>
      <c r="AC30" s="275" t="s">
        <v>6</v>
      </c>
      <c r="AD30" s="275" t="s">
        <v>7</v>
      </c>
      <c r="AE30" s="276" t="s">
        <v>8</v>
      </c>
      <c r="AF30" s="276" t="s">
        <v>9</v>
      </c>
      <c r="AG30" s="276" t="s">
        <v>10</v>
      </c>
      <c r="AH30" s="276" t="s">
        <v>11</v>
      </c>
      <c r="AI30" s="277" t="s">
        <v>12</v>
      </c>
      <c r="AJ30"/>
      <c r="AK30" s="274" t="s">
        <v>5</v>
      </c>
      <c r="AL30" s="275" t="s">
        <v>6</v>
      </c>
      <c r="AM30" s="275" t="s">
        <v>7</v>
      </c>
      <c r="AN30" s="276" t="s">
        <v>8</v>
      </c>
      <c r="AO30" s="276" t="s">
        <v>9</v>
      </c>
      <c r="AP30" s="276" t="s">
        <v>10</v>
      </c>
      <c r="AQ30" s="276" t="s">
        <v>11</v>
      </c>
      <c r="AR30" s="277" t="s">
        <v>12</v>
      </c>
      <c r="AS30"/>
      <c r="AT30" s="274" t="s">
        <v>5</v>
      </c>
      <c r="AU30" s="275" t="s">
        <v>6</v>
      </c>
      <c r="AV30" s="275" t="s">
        <v>7</v>
      </c>
      <c r="AW30" s="276" t="s">
        <v>8</v>
      </c>
      <c r="AX30" s="276" t="s">
        <v>9</v>
      </c>
      <c r="AY30" s="276" t="s">
        <v>10</v>
      </c>
      <c r="AZ30" s="276" t="s">
        <v>11</v>
      </c>
      <c r="BA30" s="277" t="s">
        <v>12</v>
      </c>
      <c r="BB30"/>
      <c r="BI30" s="284"/>
      <c r="BJ30" s="284"/>
      <c r="BK30" s="284"/>
      <c r="BL30" s="284"/>
      <c r="BM30" s="284"/>
      <c r="BN30" s="284"/>
      <c r="BO30" s="286"/>
      <c r="BP30" s="284"/>
      <c r="BQ30" s="284"/>
      <c r="BR30" s="284"/>
      <c r="BS30" s="284"/>
      <c r="BT30" s="284"/>
      <c r="BU30" s="284"/>
      <c r="BV30" s="286"/>
      <c r="BW30" s="284"/>
      <c r="BX30" s="284"/>
      <c r="BY30" s="284"/>
      <c r="BZ30" s="284"/>
      <c r="CA30" s="284"/>
      <c r="CB30" s="284"/>
      <c r="CC30" s="286"/>
      <c r="CD30" s="284"/>
      <c r="CE30" s="284"/>
      <c r="CF30" s="284"/>
      <c r="CG30" s="284"/>
      <c r="CH30" s="284"/>
      <c r="CI30" s="284"/>
      <c r="CJ30" s="286"/>
      <c r="CK30" s="284"/>
      <c r="CL30" s="284"/>
      <c r="CM30" s="284"/>
      <c r="CN30" s="284"/>
      <c r="CO30" s="284"/>
      <c r="CP30" s="284"/>
      <c r="CQ30" s="286"/>
      <c r="CS30" s="363"/>
      <c r="CT30" s="33"/>
      <c r="CU30" s="33"/>
      <c r="CV30" s="33"/>
      <c r="CW30" s="33"/>
      <c r="CX30" s="363"/>
      <c r="DC30" s="363"/>
      <c r="DH30" s="363"/>
      <c r="DM30" s="363"/>
      <c r="DR30" s="363"/>
      <c r="DW30" s="363"/>
    </row>
    <row r="31" spans="1:127" ht="15">
      <c r="A31" s="540" t="s">
        <v>153</v>
      </c>
      <c r="B31" s="448" t="s">
        <v>143</v>
      </c>
      <c r="C31" s="467"/>
      <c r="D31" s="383">
        <v>15.4</v>
      </c>
      <c r="E31" s="383">
        <v>13.55</v>
      </c>
      <c r="F31" s="383">
        <v>14.3</v>
      </c>
      <c r="G31" s="383">
        <v>14.5</v>
      </c>
      <c r="H31" s="384">
        <f aca="true" t="shared" si="23" ref="H31:H37">SUM(D31:G31)</f>
        <v>57.75</v>
      </c>
      <c r="I31" s="284">
        <f aca="true" t="shared" si="24" ref="I31:I36">RANK(H31,$H$31:$H$36,0)</f>
        <v>2</v>
      </c>
      <c r="J31" s="507" t="s">
        <v>252</v>
      </c>
      <c r="K31" s="508" t="s">
        <v>253</v>
      </c>
      <c r="L31" s="509"/>
      <c r="M31" s="383">
        <v>14.5</v>
      </c>
      <c r="N31" s="383">
        <v>10.5</v>
      </c>
      <c r="O31" s="383">
        <v>12.8</v>
      </c>
      <c r="P31" s="383">
        <v>13.95</v>
      </c>
      <c r="Q31" s="384">
        <f aca="true" t="shared" si="25" ref="Q31:Q37">SUM(M31:P31)</f>
        <v>51.75</v>
      </c>
      <c r="R31" s="284">
        <f aca="true" t="shared" si="26" ref="R31:R36">RANK(Q31,$Q$31:$Q$36,0)</f>
        <v>1</v>
      </c>
      <c r="S31" s="507" t="s">
        <v>430</v>
      </c>
      <c r="T31" s="508" t="s">
        <v>530</v>
      </c>
      <c r="U31" s="509"/>
      <c r="V31" s="383">
        <v>14.8</v>
      </c>
      <c r="W31" s="383">
        <v>14.1</v>
      </c>
      <c r="X31" s="383">
        <v>12.7</v>
      </c>
      <c r="Y31" s="383">
        <v>15.2</v>
      </c>
      <c r="Z31" s="384">
        <f aca="true" t="shared" si="27" ref="Z31:Z37">SUM(V31:Y31)</f>
        <v>56.8</v>
      </c>
      <c r="AA31" s="284">
        <f aca="true" t="shared" si="28" ref="AA31:AA36">RANK(Z31,$Z$31:$Z$36,0)</f>
        <v>4</v>
      </c>
      <c r="AB31" s="545" t="s">
        <v>405</v>
      </c>
      <c r="AC31" s="458" t="s">
        <v>406</v>
      </c>
      <c r="AD31" s="466"/>
      <c r="AE31" s="383">
        <v>17.1</v>
      </c>
      <c r="AF31" s="383">
        <v>16.2</v>
      </c>
      <c r="AG31" s="383">
        <v>15.7</v>
      </c>
      <c r="AH31" s="383">
        <v>17.6</v>
      </c>
      <c r="AI31" s="384">
        <f aca="true" t="shared" si="29" ref="AI31:AI37">SUM(AE31:AH31)</f>
        <v>66.6</v>
      </c>
      <c r="AJ31" s="284">
        <f aca="true" t="shared" si="30" ref="AJ31:AJ36">RANK(AI31,$AI$31:$AI$36,0)</f>
        <v>3</v>
      </c>
      <c r="AK31" s="457"/>
      <c r="AL31" s="461"/>
      <c r="AM31" s="465"/>
      <c r="AN31" s="383"/>
      <c r="AO31" s="383"/>
      <c r="AP31" s="383"/>
      <c r="AQ31" s="383"/>
      <c r="AR31" s="384">
        <f aca="true" t="shared" si="31" ref="AR31:AR37">SUM(AN31:AQ31)</f>
        <v>0</v>
      </c>
      <c r="AS31" s="284">
        <f aca="true" t="shared" si="32" ref="AS31:AS36">RANK(AR31,$AR$31:$AR$36,0)</f>
        <v>1</v>
      </c>
      <c r="AT31" s="457"/>
      <c r="AU31" s="461"/>
      <c r="AV31" s="465"/>
      <c r="AW31" s="383"/>
      <c r="AX31" s="383"/>
      <c r="AY31" s="383"/>
      <c r="AZ31" s="383"/>
      <c r="BA31" s="384">
        <f aca="true" t="shared" si="33" ref="BA31:BA37">SUM(AW31:AZ31)</f>
        <v>0</v>
      </c>
      <c r="BB31" s="284">
        <f aca="true" t="shared" si="34" ref="BB31:BB36">RANK(BA31,$BA$31:$BA$36,0)</f>
        <v>1</v>
      </c>
      <c r="BI31" s="284">
        <f>IF(($B$29)="DEBUTANTES",1,"")</f>
      </c>
      <c r="BJ31" s="284">
        <f>IF(($B$29)="DEBUTANTES",COUNTA($A$31:$A$36),"")</f>
      </c>
      <c r="BK31" s="284">
        <f>IF(($B$29)="DEBUTANTES",$D$37,"")</f>
      </c>
      <c r="BL31" s="284">
        <f>IF(($B$29)="DEBUTANTES",$E$37,"")</f>
      </c>
      <c r="BM31" s="284">
        <f>IF(($B$29)="DEBUTANTES",$F$37,"")</f>
      </c>
      <c r="BN31" s="284">
        <f>IF(($B$29)="DEBUTANTES",$G$37,"")</f>
      </c>
      <c r="BO31" s="285"/>
      <c r="BP31" s="284">
        <f>IF(($B$29)="PROMO-HONNEUR",1,"")</f>
        <v>1</v>
      </c>
      <c r="BQ31" s="284">
        <f>IF(($B$29)="PROMO-HONNEUR",COUNTA($A$31:$A$36),"")</f>
        <v>6</v>
      </c>
      <c r="BR31" s="284">
        <f>IF(($B$29)="PROMO-HONNEUR",$D$37,"")</f>
        <v>60.4</v>
      </c>
      <c r="BS31" s="284">
        <f>IF(($B$29)="PROMO-HONNEUR",$E$37,"")</f>
        <v>56.45</v>
      </c>
      <c r="BT31" s="284">
        <f>IF(($B$29)="PROMO-HONNEUR",$F$37,"")</f>
        <v>57.3</v>
      </c>
      <c r="BU31" s="284">
        <f>IF(($B$29)="PROMO-HONNEUR",$G$37,"")</f>
        <v>58.1</v>
      </c>
      <c r="BV31" s="285"/>
      <c r="BW31" s="284">
        <f>IF(($B$29)="HONNEUR",1,"")</f>
      </c>
      <c r="BX31" s="284">
        <f>IF(($B$29)="HONNEUR",COUNTA($A$31:$A$36),"")</f>
      </c>
      <c r="BY31" s="284">
        <f>IF(($B$29)="HONNEUR",$D$37,"")</f>
      </c>
      <c r="BZ31" s="284">
        <f>IF(($B$29)="HONNEUR",$E$37,"")</f>
      </c>
      <c r="CA31" s="284">
        <f>IF(($B$29)="HONNEUR",$F$37,"")</f>
      </c>
      <c r="CB31" s="284">
        <f>IF(($B$29)="HONNEUR",$G$37,"")</f>
      </c>
      <c r="CC31" s="285"/>
      <c r="CD31" s="284">
        <f>IF(($B$29)="PROMO-EXCEL.",1,"")</f>
      </c>
      <c r="CE31" s="284">
        <f>IF(($B$29)="PROMO-EXCEL.",COUNTA($A$31:$A$36),"")</f>
      </c>
      <c r="CF31" s="284">
        <f>IF(($B$29)="PROMO-EXCEL.",$D$37,"")</f>
      </c>
      <c r="CG31" s="284">
        <f>IF(($B$29)="PROMO-EXCEL.",$E$37,"")</f>
      </c>
      <c r="CH31" s="284">
        <f>IF(($B$29)="PROMO-EXCEL.",$F$37,"")</f>
      </c>
      <c r="CI31" s="284">
        <f>IF(($B$29)="PROMO-EXCEL.",$G$37,"")</f>
      </c>
      <c r="CJ31" s="285"/>
      <c r="CK31" s="284">
        <f>IF(($B$29)="EXCELLENCE",1,"")</f>
      </c>
      <c r="CL31" s="284">
        <f>IF(($B$29)="EXCELLENCE",COUNTA($A$31:$A$36),"")</f>
      </c>
      <c r="CM31" s="284">
        <f>IF(($B$29)="EXCELLENCE",$D$37,"")</f>
      </c>
      <c r="CN31" s="284">
        <f>IF(($B$29)="EXCELLENCE",$E$37,"")</f>
      </c>
      <c r="CO31" s="284">
        <f>IF(($B$29)="EXCELLENCE",$F$37,"")</f>
      </c>
      <c r="CP31" s="284">
        <f>IF(($B$29)="EXCELLENCE",$G$37,"")</f>
      </c>
      <c r="CQ31" s="285"/>
      <c r="CS31" s="362"/>
      <c r="CT31" s="33">
        <f>LARGE(D31:D36,1)</f>
        <v>15.4</v>
      </c>
      <c r="CU31" s="33">
        <f>LARGE(E31:E36,1)</f>
        <v>14.55</v>
      </c>
      <c r="CV31" s="33">
        <f>LARGE(F31:F36,1)</f>
        <v>14.5</v>
      </c>
      <c r="CW31" s="33">
        <f>LARGE(G31:G36,1)</f>
        <v>14.6</v>
      </c>
      <c r="CX31" s="362"/>
      <c r="CY31" s="33">
        <f>LARGE(M31:M36,1)</f>
        <v>14.5</v>
      </c>
      <c r="CZ31" s="33">
        <f>LARGE(N31:N36,1)</f>
        <v>10.5</v>
      </c>
      <c r="DA31" s="33">
        <f>LARGE(O31:O36,1)</f>
        <v>12.8</v>
      </c>
      <c r="DB31" s="33">
        <f>LARGE(P31:P36,1)</f>
        <v>13.95</v>
      </c>
      <c r="DC31" s="362"/>
      <c r="DD31" s="33">
        <f>LARGE(V31:V36,1)</f>
        <v>15.5</v>
      </c>
      <c r="DE31" s="33">
        <f>LARGE(W31:W36,1)</f>
        <v>14.5</v>
      </c>
      <c r="DF31" s="33">
        <f>LARGE(X31:X36,1)</f>
        <v>14.4</v>
      </c>
      <c r="DG31" s="33">
        <f>LARGE(Y31:Y36,1)</f>
        <v>16</v>
      </c>
      <c r="DH31" s="362"/>
      <c r="DI31" s="33">
        <f>LARGE(AE31:AE36,1)</f>
        <v>17.25</v>
      </c>
      <c r="DJ31" s="33">
        <f>LARGE(AF31:AF36,1)</f>
        <v>16.2</v>
      </c>
      <c r="DK31" s="33">
        <f>LARGE(AG31:AG36,1)</f>
        <v>17.3</v>
      </c>
      <c r="DL31" s="33">
        <f>LARGE(AH31:AH36,1)</f>
        <v>18.1</v>
      </c>
      <c r="DM31" s="362"/>
      <c r="DN31" s="33" t="e">
        <f>LARGE(AN31:AN36,1)</f>
        <v>#NUM!</v>
      </c>
      <c r="DO31" s="33" t="e">
        <f>LARGE(AO31:AO36,1)</f>
        <v>#NUM!</v>
      </c>
      <c r="DP31" s="33" t="e">
        <f>LARGE(AP31:AP36,1)</f>
        <v>#NUM!</v>
      </c>
      <c r="DQ31" s="33" t="e">
        <f>LARGE(AQ31:AQ36,1)</f>
        <v>#NUM!</v>
      </c>
      <c r="DR31" s="362"/>
      <c r="DS31" s="33" t="e">
        <f>LARGE(AW31:AW36,1)</f>
        <v>#NUM!</v>
      </c>
      <c r="DT31" s="33" t="e">
        <f>LARGE(AX31:AX36,1)</f>
        <v>#NUM!</v>
      </c>
      <c r="DU31" s="33" t="e">
        <f>LARGE(AY31:AY36,1)</f>
        <v>#NUM!</v>
      </c>
      <c r="DV31" s="33" t="e">
        <f>LARGE(AZ31:AZ36,1)</f>
        <v>#NUM!</v>
      </c>
      <c r="DW31" s="362"/>
    </row>
    <row r="32" spans="1:127" ht="15">
      <c r="A32" s="541" t="s">
        <v>154</v>
      </c>
      <c r="B32" s="450" t="s">
        <v>155</v>
      </c>
      <c r="C32" s="468"/>
      <c r="D32" s="383">
        <v>14.9</v>
      </c>
      <c r="E32" s="383">
        <v>13.9</v>
      </c>
      <c r="F32" s="383">
        <v>14.5</v>
      </c>
      <c r="G32" s="383">
        <v>14.4</v>
      </c>
      <c r="H32" s="384">
        <f t="shared" si="23"/>
        <v>57.699999999999996</v>
      </c>
      <c r="I32" s="284">
        <f t="shared" si="24"/>
        <v>3</v>
      </c>
      <c r="J32" s="510"/>
      <c r="K32" s="511"/>
      <c r="L32" s="512"/>
      <c r="M32" s="383">
        <v>0</v>
      </c>
      <c r="N32" s="383">
        <v>0</v>
      </c>
      <c r="O32" s="383">
        <v>0</v>
      </c>
      <c r="P32" s="383">
        <v>0</v>
      </c>
      <c r="Q32" s="384">
        <f t="shared" si="25"/>
        <v>0</v>
      </c>
      <c r="R32" s="284">
        <f t="shared" si="26"/>
        <v>2</v>
      </c>
      <c r="S32" s="510" t="s">
        <v>444</v>
      </c>
      <c r="T32" s="511" t="s">
        <v>445</v>
      </c>
      <c r="U32" s="512"/>
      <c r="V32" s="383">
        <v>15</v>
      </c>
      <c r="W32" s="383">
        <v>13.5</v>
      </c>
      <c r="X32" s="383">
        <v>14.1</v>
      </c>
      <c r="Y32" s="383">
        <v>16</v>
      </c>
      <c r="Z32" s="384">
        <f t="shared" si="27"/>
        <v>58.6</v>
      </c>
      <c r="AA32" s="284">
        <f t="shared" si="28"/>
        <v>3</v>
      </c>
      <c r="AB32" s="545" t="s">
        <v>407</v>
      </c>
      <c r="AC32" s="458" t="s">
        <v>408</v>
      </c>
      <c r="AD32" s="466"/>
      <c r="AE32" s="383">
        <v>16.6</v>
      </c>
      <c r="AF32" s="383">
        <v>16</v>
      </c>
      <c r="AG32" s="383">
        <v>16</v>
      </c>
      <c r="AH32" s="383">
        <v>18.1</v>
      </c>
      <c r="AI32" s="384">
        <f t="shared" si="29"/>
        <v>66.7</v>
      </c>
      <c r="AJ32" s="284">
        <f t="shared" si="30"/>
        <v>2</v>
      </c>
      <c r="AK32" s="457"/>
      <c r="AL32" s="461"/>
      <c r="AM32" s="465"/>
      <c r="AN32" s="383"/>
      <c r="AO32" s="383"/>
      <c r="AP32" s="383"/>
      <c r="AQ32" s="383"/>
      <c r="AR32" s="384">
        <f t="shared" si="31"/>
        <v>0</v>
      </c>
      <c r="AS32" s="284">
        <f t="shared" si="32"/>
        <v>1</v>
      </c>
      <c r="AT32" s="457"/>
      <c r="AU32" s="461"/>
      <c r="AV32" s="465"/>
      <c r="AW32" s="383"/>
      <c r="AX32" s="383"/>
      <c r="AY32" s="383"/>
      <c r="AZ32" s="383"/>
      <c r="BA32" s="384">
        <f t="shared" si="33"/>
        <v>0</v>
      </c>
      <c r="BB32" s="284">
        <f t="shared" si="34"/>
        <v>1</v>
      </c>
      <c r="BI32" s="284">
        <f>IF(($K$29)="DEBUTANTES",1,"")</f>
      </c>
      <c r="BJ32" s="284">
        <f>IF(($K$29)="DEBUTANTES",COUNTA($J$31:$J$36),"")</f>
      </c>
      <c r="BK32" s="284">
        <f>IF(($K$29)="DEBUTANTES",$M$37,"")</f>
      </c>
      <c r="BL32" s="284">
        <f>IF(($K$29)="DEBUTANTES",$N$37,"")</f>
      </c>
      <c r="BM32" s="284">
        <f>IF(($K$29)="DEBUTANTES",$O$37,"")</f>
      </c>
      <c r="BN32" s="284">
        <f>IF(($K$29)="DEBUTANTES",$P$37,"")</f>
      </c>
      <c r="BO32" s="285"/>
      <c r="BP32" s="284">
        <f>IF(($K$29)="PROMO-HONNEUR",1,"")</f>
        <v>1</v>
      </c>
      <c r="BQ32" s="284">
        <f>IF(($K$29)="PROMO-HONNEUR",COUNTA($J$31:$J$36),"")</f>
        <v>1</v>
      </c>
      <c r="BR32" s="284">
        <f>IF(($K$29)="PROMO-HONNEUR",$M$37,"")</f>
        <v>14.5</v>
      </c>
      <c r="BS32" s="284">
        <f>IF(($K$29)="PROMO-HONNEUR",$N$37,"")</f>
        <v>10.5</v>
      </c>
      <c r="BT32" s="284">
        <f>IF(($K$29)="PROMO-HONNEUR",$O$37,"")</f>
        <v>12.8</v>
      </c>
      <c r="BU32" s="284">
        <f>IF(($K$29)="PROMO-HONNEUR",$P$37,"")</f>
        <v>13.95</v>
      </c>
      <c r="BV32" s="285"/>
      <c r="BW32" s="284">
        <f>IF(($K$29)="HONNEUR",1,"")</f>
      </c>
      <c r="BX32" s="284">
        <f>IF(($K$29)="HONNEUR",COUNTA($J$31:$J$36),"")</f>
      </c>
      <c r="BY32" s="284">
        <f>IF(($K$29)="HONNEUR",$M$37,"")</f>
      </c>
      <c r="BZ32" s="284">
        <f>IF(($K$29)="HONNEUR",$N$37,"")</f>
      </c>
      <c r="CA32" s="284">
        <f>IF(($K$29)="HONNEUR",$O$37,"")</f>
      </c>
      <c r="CB32" s="284">
        <f>IF(($K$29)="HONNEUR",$P$37,"")</f>
      </c>
      <c r="CC32" s="285"/>
      <c r="CD32" s="284">
        <f>IF(($K$29)="PROMO-EXCEL.",1,"")</f>
      </c>
      <c r="CE32" s="284">
        <f>IF(($K$29)="PROMO-EXCEL.",COUNTA($J$31:$J$36),"")</f>
      </c>
      <c r="CF32" s="284">
        <f>IF(($K$29)="PROMO-EXCEL.",$M$37,"")</f>
      </c>
      <c r="CG32" s="284">
        <f>IF(($K$29)="PROMO-EXCEL.",$N$37,"")</f>
      </c>
      <c r="CH32" s="284">
        <f>IF(($K$29)="PROMO-EXCEL.",$O$37,"")</f>
      </c>
      <c r="CI32" s="284">
        <f>IF(($K$29)="PROMO-EXCEL.",$P$37,"")</f>
      </c>
      <c r="CJ32" s="285"/>
      <c r="CK32" s="284">
        <f>IF(($K$29)="EXCELLENCE",1,"")</f>
      </c>
      <c r="CL32" s="284">
        <f>IF(($K$29)="EXCELLENCE",COUNTA($J$31:$J$36),"")</f>
      </c>
      <c r="CM32" s="284">
        <f>IF(($K$29)="EXCELLENCE",$M$37,"")</f>
      </c>
      <c r="CN32" s="284">
        <f>IF(($K$29)="EXCELLENCE",$N$37,"")</f>
      </c>
      <c r="CO32" s="284">
        <f>IF(($K$29)="EXCELLENCE",$O$37,"")</f>
      </c>
      <c r="CP32" s="284">
        <f>IF(($K$29)="EXCELLENCE",$P$37,"")</f>
      </c>
      <c r="CQ32" s="285"/>
      <c r="CS32" s="362"/>
      <c r="CT32" s="33">
        <f>LARGE(D31:D36,2)</f>
        <v>15.1</v>
      </c>
      <c r="CU32" s="33">
        <f>LARGE(E31:E36,2)</f>
        <v>14.3</v>
      </c>
      <c r="CV32" s="33">
        <f>LARGE(F31:F36,2)</f>
        <v>14.5</v>
      </c>
      <c r="CW32" s="33">
        <f>LARGE(G31:G36,2)</f>
        <v>14.5</v>
      </c>
      <c r="CX32" s="362"/>
      <c r="CY32" s="33">
        <f>LARGE(M31:M36,2)</f>
        <v>0</v>
      </c>
      <c r="CZ32" s="33">
        <f>LARGE(N31:N36,2)</f>
        <v>0</v>
      </c>
      <c r="DA32" s="33">
        <f>LARGE(O31:O36,2)</f>
        <v>0</v>
      </c>
      <c r="DB32" s="33">
        <f>LARGE(P31:P36,2)</f>
        <v>0</v>
      </c>
      <c r="DC32" s="362"/>
      <c r="DD32" s="33">
        <f>LARGE(V31:V36,2)</f>
        <v>15.2</v>
      </c>
      <c r="DE32" s="33">
        <f>LARGE(W31:W36,2)</f>
        <v>14.1</v>
      </c>
      <c r="DF32" s="33">
        <f>LARGE(X31:X36,2)</f>
        <v>14.1</v>
      </c>
      <c r="DG32" s="33">
        <f>LARGE(Y31:Y36,2)</f>
        <v>15.5</v>
      </c>
      <c r="DH32" s="362"/>
      <c r="DI32" s="33">
        <f>LARGE(AE31:AE36,2)</f>
        <v>17.1</v>
      </c>
      <c r="DJ32" s="33">
        <f>LARGE(AF31:AF36,2)</f>
        <v>16</v>
      </c>
      <c r="DK32" s="33">
        <f>LARGE(AG31:AG36,2)</f>
        <v>16.4</v>
      </c>
      <c r="DL32" s="33">
        <f>LARGE(AH31:AH36,2)</f>
        <v>18</v>
      </c>
      <c r="DM32" s="362"/>
      <c r="DN32" s="33" t="e">
        <f>LARGE(AN31:AN36,2)</f>
        <v>#NUM!</v>
      </c>
      <c r="DO32" s="33" t="e">
        <f>LARGE(AO31:AO36,2)</f>
        <v>#NUM!</v>
      </c>
      <c r="DP32" s="33" t="e">
        <f>LARGE(AP31:AP36,2)</f>
        <v>#NUM!</v>
      </c>
      <c r="DQ32" s="33" t="e">
        <f>LARGE(AQ31:AQ36,2)</f>
        <v>#NUM!</v>
      </c>
      <c r="DR32" s="362"/>
      <c r="DS32" s="33" t="e">
        <f>LARGE(AW31:AW36,2)</f>
        <v>#NUM!</v>
      </c>
      <c r="DT32" s="33" t="e">
        <f>LARGE(AX31:AX36,2)</f>
        <v>#NUM!</v>
      </c>
      <c r="DU32" s="33" t="e">
        <f>LARGE(AY31:AY36,2)</f>
        <v>#NUM!</v>
      </c>
      <c r="DV32" s="33" t="e">
        <f>LARGE(AZ31:AZ36,2)</f>
        <v>#NUM!</v>
      </c>
      <c r="DW32" s="362"/>
    </row>
    <row r="33" spans="1:127" ht="15">
      <c r="A33" s="541" t="s">
        <v>156</v>
      </c>
      <c r="B33" s="450" t="s">
        <v>157</v>
      </c>
      <c r="C33" s="468"/>
      <c r="D33" s="383">
        <v>14.3</v>
      </c>
      <c r="E33" s="383">
        <v>14.3</v>
      </c>
      <c r="F33" s="383">
        <v>12.8</v>
      </c>
      <c r="G33" s="383">
        <v>14.5</v>
      </c>
      <c r="H33" s="384">
        <f t="shared" si="23"/>
        <v>55.900000000000006</v>
      </c>
      <c r="I33" s="284">
        <f t="shared" si="24"/>
        <v>6</v>
      </c>
      <c r="J33" s="513"/>
      <c r="K33" s="514"/>
      <c r="L33" s="512"/>
      <c r="M33" s="383">
        <v>0</v>
      </c>
      <c r="N33" s="383">
        <v>0</v>
      </c>
      <c r="O33" s="383">
        <v>0</v>
      </c>
      <c r="P33" s="383">
        <v>0</v>
      </c>
      <c r="Q33" s="384">
        <f t="shared" si="25"/>
        <v>0</v>
      </c>
      <c r="R33" s="284">
        <f t="shared" si="26"/>
        <v>2</v>
      </c>
      <c r="S33" s="513" t="s">
        <v>446</v>
      </c>
      <c r="T33" s="514" t="s">
        <v>531</v>
      </c>
      <c r="U33" s="512"/>
      <c r="V33" s="383">
        <v>14.95</v>
      </c>
      <c r="W33" s="383">
        <v>13.75</v>
      </c>
      <c r="X33" s="383">
        <v>12.7</v>
      </c>
      <c r="Y33" s="383">
        <v>15.35</v>
      </c>
      <c r="Z33" s="384">
        <f t="shared" si="27"/>
        <v>56.75</v>
      </c>
      <c r="AA33" s="284">
        <f t="shared" si="28"/>
        <v>5</v>
      </c>
      <c r="AB33" s="545" t="s">
        <v>409</v>
      </c>
      <c r="AC33" s="458" t="s">
        <v>410</v>
      </c>
      <c r="AD33" s="466"/>
      <c r="AE33" s="383">
        <v>17.25</v>
      </c>
      <c r="AF33" s="383">
        <v>15</v>
      </c>
      <c r="AG33" s="383">
        <v>16.3</v>
      </c>
      <c r="AH33" s="383">
        <v>18</v>
      </c>
      <c r="AI33" s="384">
        <f t="shared" si="29"/>
        <v>66.55</v>
      </c>
      <c r="AJ33" s="284">
        <f t="shared" si="30"/>
        <v>4</v>
      </c>
      <c r="AK33" s="457"/>
      <c r="AL33" s="461"/>
      <c r="AM33" s="465"/>
      <c r="AN33" s="383"/>
      <c r="AO33" s="383"/>
      <c r="AP33" s="383"/>
      <c r="AQ33" s="383"/>
      <c r="AR33" s="384">
        <f t="shared" si="31"/>
        <v>0</v>
      </c>
      <c r="AS33" s="284">
        <f t="shared" si="32"/>
        <v>1</v>
      </c>
      <c r="AT33" s="457"/>
      <c r="AU33" s="461"/>
      <c r="AV33" s="465"/>
      <c r="AW33" s="383"/>
      <c r="AX33" s="383"/>
      <c r="AY33" s="383"/>
      <c r="AZ33" s="383"/>
      <c r="BA33" s="384">
        <f t="shared" si="33"/>
        <v>0</v>
      </c>
      <c r="BB33" s="284">
        <f t="shared" si="34"/>
        <v>1</v>
      </c>
      <c r="BI33" s="284">
        <f>IF(($T$29)="DEBUTANTES",1,"")</f>
      </c>
      <c r="BJ33" s="284">
        <f>IF(($T$29)="DEBUTANTES",COUNTA($S$31:$S$36),"")</f>
      </c>
      <c r="BK33" s="284">
        <f>IF(($T$29)="DEBUTANTES",$V$37,"")</f>
      </c>
      <c r="BL33" s="284">
        <f>IF(($T$29)="DEBUTANTES",$W$37,"")</f>
      </c>
      <c r="BM33" s="284">
        <f>IF(($T$29)="DEBUTANTES",$X$37,"")</f>
      </c>
      <c r="BN33" s="284">
        <f>IF(($T$29)="DEBUTANTES",$Y$37,"")</f>
      </c>
      <c r="BO33" s="285"/>
      <c r="BP33" s="284">
        <f>IF(($T$29)="PROMO-HONNEUR",1,"")</f>
      </c>
      <c r="BQ33" s="284">
        <f>IF(($T$29)="PROMO-HONNEUR",COUNTA($S$31:$S$36),"")</f>
      </c>
      <c r="BR33" s="284">
        <f>IF(($T$29)="PROMO-HONNEUR",$V$37,"")</f>
      </c>
      <c r="BS33" s="284">
        <f>IF(($T$29)="PROMO-HONNEUR",$W$37,"")</f>
      </c>
      <c r="BT33" s="284">
        <f>IF(($T$29)="PROMO-HONNEUR",$X$37,"")</f>
      </c>
      <c r="BU33" s="284">
        <f>IF(($T$29)="PROMO-HONNEUR",$Y$37,"")</f>
      </c>
      <c r="BV33" s="285"/>
      <c r="BW33" s="284">
        <f>IF(($T$29)="HONNEUR",1,"")</f>
        <v>1</v>
      </c>
      <c r="BX33" s="284">
        <f>IF(($T$29)="HONNEUR",COUNTA($S$31:$S$36),"")</f>
        <v>6</v>
      </c>
      <c r="BY33" s="284">
        <f>IF(($T$29)="HONNEUR",$V$37,"")</f>
        <v>60.650000000000006</v>
      </c>
      <c r="BZ33" s="284">
        <f>IF(($T$29)="HONNEUR",$W$37,"")</f>
        <v>56.25</v>
      </c>
      <c r="CA33" s="284">
        <f>IF(($T$29)="HONNEUR",$X$37,"")</f>
        <v>55</v>
      </c>
      <c r="CB33" s="284">
        <f>IF(($T$29)="HONNEUR",$Y$37,"")</f>
        <v>62.25</v>
      </c>
      <c r="CC33" s="285"/>
      <c r="CD33" s="284">
        <f>IF(($T$29)="PROMO-EXCEL.",1,"")</f>
      </c>
      <c r="CE33" s="284">
        <f>IF(($T$29)="PROMO-EXCEL.",COUNTA($S$31:$S$36),"")</f>
      </c>
      <c r="CF33" s="284">
        <f>IF(($T$29)="PROMO-EXCEL.",$V$37,"")</f>
      </c>
      <c r="CG33" s="284">
        <f>IF(($T$29)="PROMO-EXCEL.",$W$37,"")</f>
      </c>
      <c r="CH33" s="284">
        <f>IF(($T$29)="PROMO-EXCEL.",$X$37,"")</f>
      </c>
      <c r="CI33" s="284">
        <f>IF(($T$29)="PROMO-EXCEL.",$Y$37,"")</f>
      </c>
      <c r="CJ33" s="285"/>
      <c r="CK33" s="284">
        <f>IF(($T$29)="EXCELLENCE",1,"")</f>
      </c>
      <c r="CL33" s="284">
        <f>IF(($T$29)="EXCELLENCE",COUNTA($S$31:$S$36),"")</f>
      </c>
      <c r="CM33" s="284">
        <f>IF(($T$29)="EXCELLENCE",$V$37,"")</f>
      </c>
      <c r="CN33" s="284">
        <f>IF(($T$29)="EXCELLENCE",$W$37,"")</f>
      </c>
      <c r="CO33" s="284">
        <f>IF(($T$29)="EXCELLENCE",$X$37,"")</f>
      </c>
      <c r="CP33" s="284">
        <f>IF(($T$29)="EXCELLENCE",$Y$37,"")</f>
      </c>
      <c r="CQ33" s="285"/>
      <c r="CS33" s="362"/>
      <c r="CT33" s="33">
        <f>LARGE(D31:D36,3)</f>
        <v>15</v>
      </c>
      <c r="CU33" s="33">
        <f>LARGE(E31:E36,3)</f>
        <v>13.9</v>
      </c>
      <c r="CV33" s="33">
        <f>LARGE(F31:F36,3)</f>
        <v>14.3</v>
      </c>
      <c r="CW33" s="33">
        <f>LARGE(G31:G36,3)</f>
        <v>14.5</v>
      </c>
      <c r="CX33" s="362"/>
      <c r="CY33" s="33">
        <f>LARGE(M31:M36,3)</f>
        <v>0</v>
      </c>
      <c r="CZ33" s="33">
        <f>LARGE(N31:N36,3)</f>
        <v>0</v>
      </c>
      <c r="DA33" s="33">
        <f>LARGE(O31:O36,3)</f>
        <v>0</v>
      </c>
      <c r="DB33" s="33">
        <f>LARGE(P31:P36,3)</f>
        <v>0</v>
      </c>
      <c r="DC33" s="362"/>
      <c r="DD33" s="33">
        <f>LARGE(V31:V36,3)</f>
        <v>15</v>
      </c>
      <c r="DE33" s="33">
        <f>LARGE(W31:W36,3)</f>
        <v>13.9</v>
      </c>
      <c r="DF33" s="33">
        <f>LARGE(X31:X36,3)</f>
        <v>13.8</v>
      </c>
      <c r="DG33" s="33">
        <f>LARGE(Y31:Y36,3)</f>
        <v>15.4</v>
      </c>
      <c r="DH33" s="362"/>
      <c r="DI33" s="33">
        <f>LARGE(AE31:AE36,3)</f>
        <v>17</v>
      </c>
      <c r="DJ33" s="33">
        <f>LARGE(AF31:AF36,3)</f>
        <v>15.8</v>
      </c>
      <c r="DK33" s="33">
        <f>LARGE(AG31:AG36,3)</f>
        <v>16.3</v>
      </c>
      <c r="DL33" s="33">
        <f>LARGE(AH31:AH36,3)</f>
        <v>17.9</v>
      </c>
      <c r="DM33" s="362"/>
      <c r="DN33" s="33" t="e">
        <f>LARGE(AN31:AN36,3)</f>
        <v>#NUM!</v>
      </c>
      <c r="DO33" s="33" t="e">
        <f>LARGE(AO31:AO36,3)</f>
        <v>#NUM!</v>
      </c>
      <c r="DP33" s="33" t="e">
        <f>LARGE(AP31:AP36,3)</f>
        <v>#NUM!</v>
      </c>
      <c r="DQ33" s="33" t="e">
        <f>LARGE(AQ31:AQ36,3)</f>
        <v>#NUM!</v>
      </c>
      <c r="DR33" s="362"/>
      <c r="DS33" s="33" t="e">
        <f>LARGE(AW31:AW36,3)</f>
        <v>#NUM!</v>
      </c>
      <c r="DT33" s="33" t="e">
        <f>LARGE(AX31:AX36,3)</f>
        <v>#NUM!</v>
      </c>
      <c r="DU33" s="33" t="e">
        <f>LARGE(AY31:AY36,3)</f>
        <v>#NUM!</v>
      </c>
      <c r="DV33" s="33" t="e">
        <f>LARGE(AZ31:AZ36,3)</f>
        <v>#NUM!</v>
      </c>
      <c r="DW33" s="362"/>
    </row>
    <row r="34" spans="1:127" ht="15">
      <c r="A34" s="541" t="s">
        <v>158</v>
      </c>
      <c r="B34" s="450" t="s">
        <v>159</v>
      </c>
      <c r="C34" s="468"/>
      <c r="D34" s="383">
        <v>14.5</v>
      </c>
      <c r="E34" s="383">
        <v>13.65</v>
      </c>
      <c r="F34" s="383">
        <v>14</v>
      </c>
      <c r="G34" s="383">
        <v>14.5</v>
      </c>
      <c r="H34" s="384">
        <f t="shared" si="23"/>
        <v>56.65</v>
      </c>
      <c r="I34" s="284">
        <f t="shared" si="24"/>
        <v>5</v>
      </c>
      <c r="J34" s="513"/>
      <c r="K34" s="514"/>
      <c r="L34" s="512"/>
      <c r="M34" s="383">
        <v>0</v>
      </c>
      <c r="N34" s="383">
        <v>0</v>
      </c>
      <c r="O34" s="383">
        <v>0</v>
      </c>
      <c r="P34" s="383">
        <v>0</v>
      </c>
      <c r="Q34" s="384">
        <f t="shared" si="25"/>
        <v>0</v>
      </c>
      <c r="R34" s="284">
        <f t="shared" si="26"/>
        <v>2</v>
      </c>
      <c r="S34" s="513" t="s">
        <v>448</v>
      </c>
      <c r="T34" s="514" t="s">
        <v>532</v>
      </c>
      <c r="U34" s="512"/>
      <c r="V34" s="383">
        <v>15.5</v>
      </c>
      <c r="W34" s="383">
        <v>14.5</v>
      </c>
      <c r="X34" s="383">
        <v>13.8</v>
      </c>
      <c r="Y34" s="383">
        <v>15.3</v>
      </c>
      <c r="Z34" s="384">
        <f t="shared" si="27"/>
        <v>59.099999999999994</v>
      </c>
      <c r="AA34" s="284">
        <f t="shared" si="28"/>
        <v>1</v>
      </c>
      <c r="AB34" s="545" t="s">
        <v>411</v>
      </c>
      <c r="AC34" s="458" t="s">
        <v>412</v>
      </c>
      <c r="AD34" s="466"/>
      <c r="AE34" s="383">
        <v>16.4</v>
      </c>
      <c r="AF34" s="383">
        <v>15.7</v>
      </c>
      <c r="AG34" s="383">
        <v>16.4</v>
      </c>
      <c r="AH34" s="383">
        <v>17.3</v>
      </c>
      <c r="AI34" s="384">
        <f t="shared" si="29"/>
        <v>65.8</v>
      </c>
      <c r="AJ34" s="284">
        <f t="shared" si="30"/>
        <v>5</v>
      </c>
      <c r="AK34" s="457"/>
      <c r="AL34" s="461"/>
      <c r="AM34" s="465"/>
      <c r="AN34" s="383"/>
      <c r="AO34" s="383"/>
      <c r="AP34" s="383"/>
      <c r="AQ34" s="383"/>
      <c r="AR34" s="384">
        <f t="shared" si="31"/>
        <v>0</v>
      </c>
      <c r="AS34" s="284">
        <f t="shared" si="32"/>
        <v>1</v>
      </c>
      <c r="AT34" s="457"/>
      <c r="AU34" s="461"/>
      <c r="AV34" s="465"/>
      <c r="AW34" s="383"/>
      <c r="AX34" s="383"/>
      <c r="AY34" s="383"/>
      <c r="AZ34" s="383"/>
      <c r="BA34" s="384">
        <f t="shared" si="33"/>
        <v>0</v>
      </c>
      <c r="BB34" s="284">
        <f t="shared" si="34"/>
        <v>1</v>
      </c>
      <c r="BI34" s="284">
        <f>IF(($AC$29)="DEBUTANTES",1,"")</f>
      </c>
      <c r="BJ34" s="284">
        <f>IF(($AC$29)="DEBUTANTES",COUNTA($AB$31:$AB$36),"")</f>
      </c>
      <c r="BK34" s="284">
        <f>IF(($AC$29)="DEBUTANTES",$AE$37,"")</f>
      </c>
      <c r="BL34" s="284">
        <f>IF(($AC$29)="DEBUTANTES",$AF$37,"")</f>
      </c>
      <c r="BM34" s="284">
        <f>IF(($AC$29)="DEBUTANTES",$AG$37,"")</f>
      </c>
      <c r="BN34" s="284">
        <f>IF(($AC$29)="DEBUTANTES",$AH$37,"")</f>
      </c>
      <c r="BO34" s="285"/>
      <c r="BP34" s="284">
        <f>IF(($AC$29)="PROMO-HONNEUR",1,"")</f>
      </c>
      <c r="BQ34" s="284">
        <f>IF(($AC$29)="PROMO-HONNEUR",COUNTA($AB$31:$AB$36),"")</f>
      </c>
      <c r="BR34" s="284">
        <f>IF(($AC$29)="PROMO-HONNEUR",$AE$37,"")</f>
      </c>
      <c r="BS34" s="284">
        <f>IF(($AC$29)="PROMO-HONNEUR",$AF$37,"")</f>
      </c>
      <c r="BT34" s="284">
        <f>IF(($AC$29)="PROMO-HONNEUR",$AG$37,"")</f>
      </c>
      <c r="BU34" s="284">
        <f>IF(($AC$29)="PROMO-HONNEUR",$AH$37,"")</f>
      </c>
      <c r="BV34" s="285"/>
      <c r="BW34" s="284">
        <f>IF(($AC$29)="HONNEUR",1,"")</f>
      </c>
      <c r="BX34" s="284">
        <f>IF(($AC$29)="HONNEUR",COUNTA($AB$31:$AB$36),"")</f>
      </c>
      <c r="BY34" s="284">
        <f>IF(($AC$29)="HONNEUR",$AE$37,"")</f>
      </c>
      <c r="BZ34" s="284">
        <f>IF(($AC$29)="HONNEUR",$AF$37,"")</f>
      </c>
      <c r="CA34" s="284">
        <f>IF(($AC$29)="HONNEUR",$AG$37,"")</f>
      </c>
      <c r="CB34" s="284">
        <f>IF(($AC$29)="HONNEUR",$AH$37,"")</f>
      </c>
      <c r="CC34" s="285"/>
      <c r="CD34" s="284">
        <f>IF(($AC$29)="PROMO-EXCEL.",1,"")</f>
        <v>1</v>
      </c>
      <c r="CE34" s="284">
        <f>IF(($AC$29)="PROMO-EXCEL.",COUNTA($AB$31:$AB$36),"")</f>
        <v>6</v>
      </c>
      <c r="CF34" s="284">
        <f>IF(($AC$29)="PROMO-EXCEL.",$AE$37,"")</f>
        <v>67.95</v>
      </c>
      <c r="CG34" s="284">
        <f>IF(($AC$29)="PROMO-EXCEL.",$AF$37,"")</f>
        <v>63.7</v>
      </c>
      <c r="CH34" s="284">
        <f>IF(($AC$29)="PROMO-EXCEL.",$AG$37,"")</f>
        <v>66</v>
      </c>
      <c r="CI34" s="284">
        <f>IF(($AC$29)="PROMO-EXCEL.",$AH$37,"")</f>
        <v>71.8</v>
      </c>
      <c r="CJ34" s="285"/>
      <c r="CK34" s="284">
        <f>IF(($AC$29)="EXCELLENCE",1,"")</f>
      </c>
      <c r="CL34" s="284">
        <f>IF(($AC$29)="EXCELLENCE",COUNTA($AB$31:$AB$36),"")</f>
      </c>
      <c r="CM34" s="284">
        <f>IF(($AC$29)="EXCELLENCE",$AE$37,"")</f>
      </c>
      <c r="CN34" s="284">
        <f>IF(($AC$29)="EXCELLENCE",$AF$37,"")</f>
      </c>
      <c r="CO34" s="284">
        <f>IF(($AC$29)="EXCELLENCE",$AG$37,"")</f>
      </c>
      <c r="CP34" s="284">
        <f>IF(($AC$29)="EXCELLENCE",$AH$37,"")</f>
      </c>
      <c r="CQ34" s="285"/>
      <c r="CS34" s="362"/>
      <c r="CT34" s="33">
        <f>LARGE(D31:D36,4)</f>
        <v>14.9</v>
      </c>
      <c r="CU34" s="33">
        <f>LARGE(E31:E36,4)</f>
        <v>13.7</v>
      </c>
      <c r="CV34" s="33">
        <f>LARGE(F31:F36,4)</f>
        <v>14</v>
      </c>
      <c r="CW34" s="33">
        <f>LARGE(G31:G36,4)</f>
        <v>14.5</v>
      </c>
      <c r="CX34" s="362"/>
      <c r="CY34" s="33">
        <f>LARGE(M31:M36,4)</f>
        <v>0</v>
      </c>
      <c r="CZ34" s="33">
        <f>LARGE(N31:N36,4)</f>
        <v>0</v>
      </c>
      <c r="DA34" s="33">
        <f>LARGE(O31:O36,4)</f>
        <v>0</v>
      </c>
      <c r="DB34" s="33">
        <f>LARGE(P31:P36,4)</f>
        <v>0</v>
      </c>
      <c r="DC34" s="362"/>
      <c r="DD34" s="33">
        <f>LARGE(V31:V36,4)</f>
        <v>14.95</v>
      </c>
      <c r="DE34" s="33">
        <f>LARGE(W31:W36,4)</f>
        <v>13.75</v>
      </c>
      <c r="DF34" s="33">
        <f>LARGE(X31:X36,4)</f>
        <v>12.7</v>
      </c>
      <c r="DG34" s="33">
        <f>LARGE(Y31:Y36,4)</f>
        <v>15.35</v>
      </c>
      <c r="DH34" s="362"/>
      <c r="DI34" s="33">
        <f>LARGE(AE31:AE36,4)</f>
        <v>16.6</v>
      </c>
      <c r="DJ34" s="33">
        <f>LARGE(AF31:AF36,4)</f>
        <v>15.7</v>
      </c>
      <c r="DK34" s="33">
        <f>LARGE(AG31:AG36,4)</f>
        <v>16</v>
      </c>
      <c r="DL34" s="33">
        <f>LARGE(AH31:AH36,4)</f>
        <v>17.8</v>
      </c>
      <c r="DM34" s="362"/>
      <c r="DN34" s="33" t="e">
        <f>LARGE(AN31:AN36,4)</f>
        <v>#NUM!</v>
      </c>
      <c r="DO34" s="33" t="e">
        <f>LARGE(AO31:AO36,4)</f>
        <v>#NUM!</v>
      </c>
      <c r="DP34" s="33" t="e">
        <f>LARGE(AP31:AP36,4)</f>
        <v>#NUM!</v>
      </c>
      <c r="DQ34" s="33" t="e">
        <f>LARGE(AQ31:AQ36,4)</f>
        <v>#NUM!</v>
      </c>
      <c r="DR34" s="362"/>
      <c r="DS34" s="33" t="e">
        <f>LARGE(AW31:AW36,4)</f>
        <v>#NUM!</v>
      </c>
      <c r="DT34" s="33" t="e">
        <f>LARGE(AX31:AX36,4)</f>
        <v>#NUM!</v>
      </c>
      <c r="DU34" s="33" t="e">
        <f>LARGE(AY31:AY36,4)</f>
        <v>#NUM!</v>
      </c>
      <c r="DV34" s="33" t="e">
        <f>LARGE(AZ31:AZ36,4)</f>
        <v>#NUM!</v>
      </c>
      <c r="DW34" s="362"/>
    </row>
    <row r="35" spans="1:127" ht="15">
      <c r="A35" s="541" t="s">
        <v>160</v>
      </c>
      <c r="B35" s="450" t="s">
        <v>161</v>
      </c>
      <c r="C35" s="468"/>
      <c r="D35" s="383">
        <v>15.1</v>
      </c>
      <c r="E35" s="383">
        <v>13.7</v>
      </c>
      <c r="F35" s="383">
        <v>13.7</v>
      </c>
      <c r="G35" s="383">
        <v>14.5</v>
      </c>
      <c r="H35" s="384">
        <f t="shared" si="23"/>
        <v>57</v>
      </c>
      <c r="I35" s="284">
        <f t="shared" si="24"/>
        <v>4</v>
      </c>
      <c r="J35" s="515"/>
      <c r="K35" s="516"/>
      <c r="L35" s="512"/>
      <c r="M35" s="383">
        <v>0</v>
      </c>
      <c r="N35" s="383">
        <v>0</v>
      </c>
      <c r="O35" s="383">
        <v>0</v>
      </c>
      <c r="P35" s="383">
        <v>0</v>
      </c>
      <c r="Q35" s="384">
        <f t="shared" si="25"/>
        <v>0</v>
      </c>
      <c r="R35" s="284">
        <f t="shared" si="26"/>
        <v>2</v>
      </c>
      <c r="S35" s="515" t="s">
        <v>450</v>
      </c>
      <c r="T35" s="516" t="s">
        <v>533</v>
      </c>
      <c r="U35" s="512"/>
      <c r="V35" s="383">
        <v>15.2</v>
      </c>
      <c r="W35" s="383">
        <v>13.5</v>
      </c>
      <c r="X35" s="383">
        <v>11.2</v>
      </c>
      <c r="Y35" s="383">
        <v>15.4</v>
      </c>
      <c r="Z35" s="384">
        <f t="shared" si="27"/>
        <v>55.3</v>
      </c>
      <c r="AA35" s="284">
        <f t="shared" si="28"/>
        <v>6</v>
      </c>
      <c r="AB35" s="545" t="s">
        <v>413</v>
      </c>
      <c r="AC35" s="458" t="s">
        <v>225</v>
      </c>
      <c r="AD35" s="466"/>
      <c r="AE35" s="383">
        <v>17</v>
      </c>
      <c r="AF35" s="383">
        <v>15.8</v>
      </c>
      <c r="AG35" s="383">
        <v>17.3</v>
      </c>
      <c r="AH35" s="383">
        <v>17.8</v>
      </c>
      <c r="AI35" s="384">
        <f t="shared" si="29"/>
        <v>67.89999999999999</v>
      </c>
      <c r="AJ35" s="284">
        <f t="shared" si="30"/>
        <v>1</v>
      </c>
      <c r="AK35" s="457"/>
      <c r="AL35" s="461"/>
      <c r="AM35" s="465"/>
      <c r="AN35" s="383"/>
      <c r="AO35" s="383"/>
      <c r="AP35" s="383"/>
      <c r="AQ35" s="383"/>
      <c r="AR35" s="384">
        <f t="shared" si="31"/>
        <v>0</v>
      </c>
      <c r="AS35" s="284">
        <f t="shared" si="32"/>
        <v>1</v>
      </c>
      <c r="AT35" s="457"/>
      <c r="AU35" s="461"/>
      <c r="AV35" s="465"/>
      <c r="AW35" s="383"/>
      <c r="AX35" s="383"/>
      <c r="AY35" s="383"/>
      <c r="AZ35" s="383"/>
      <c r="BA35" s="384">
        <f t="shared" si="33"/>
        <v>0</v>
      </c>
      <c r="BB35" s="284">
        <f t="shared" si="34"/>
        <v>1</v>
      </c>
      <c r="BI35" s="284">
        <f>IF(($AL$29)="DEBUTANTES",1,"")</f>
      </c>
      <c r="BJ35" s="284">
        <f>IF(($AL$29)="DEBUTANTES",COUNTA($AK$31:$AK$36),"")</f>
      </c>
      <c r="BK35" s="284">
        <f>IF(($AL$29)="DEBUTANTES",$AN$37,"")</f>
      </c>
      <c r="BL35" s="284">
        <f>IF(($AL$29)="DEBUTANTES",$AO$37,"")</f>
      </c>
      <c r="BM35" s="284">
        <f>IF(($AL$29)="DEBUTANTES",$AP$37,"")</f>
      </c>
      <c r="BN35" s="284">
        <f>IF(($AL$29)="DEBUTANTES",$AQ$37,"")</f>
      </c>
      <c r="BO35" s="285"/>
      <c r="BP35" s="284">
        <f>IF(($AL$29)="PROMO-HONNEUR",1,"")</f>
      </c>
      <c r="BQ35" s="284">
        <f>IF(($AL$29)="PROMO-HONNEUR",COUNTA($AK$31:$AK$36),"")</f>
      </c>
      <c r="BR35" s="284">
        <f>IF(($AL$29)="PROMO-HONNEUR",$AN$37,"")</f>
      </c>
      <c r="BS35" s="284">
        <f>IF(($AL$29)="PROMO-HONNEUR",$AO$37,"")</f>
      </c>
      <c r="BT35" s="284">
        <f>IF(($AL$29)="PROMO-HONNEUR",$AP$37,"")</f>
      </c>
      <c r="BU35" s="284">
        <f>IF(($AL$29)="PROMO-HONNEUR",$AQ$37,"")</f>
      </c>
      <c r="BV35" s="285"/>
      <c r="BW35" s="284">
        <f>IF(($AL$29)="HONNEUR",1,"")</f>
      </c>
      <c r="BX35" s="284">
        <f>IF(($AL$29)="HONNEUR",COUNTA($AK$31:$AK$36),"")</f>
      </c>
      <c r="BY35" s="284">
        <f>IF(($AL$29)="HONNEUR",$AN$37,"")</f>
      </c>
      <c r="BZ35" s="284">
        <f>IF(($AL$29)="HONNEUR",$AO$37,"")</f>
      </c>
      <c r="CA35" s="284">
        <f>IF(($AL$29)="HONNEUR",$AP$37,"")</f>
      </c>
      <c r="CB35" s="284">
        <f>IF(($AL$29)="HONNEUR",$AQ$37,"")</f>
      </c>
      <c r="CC35" s="285"/>
      <c r="CD35" s="284">
        <f>IF(($AL$29)="PROMO-EXCEL.",1,"")</f>
      </c>
      <c r="CE35" s="284">
        <f>IF(($AL$29)="PROMO-EXCEL.",COUNTA($AK$31:$AK$36),"")</f>
      </c>
      <c r="CF35" s="284">
        <f>IF(($AL$29)="PROMO-EXCEL.",$AN$37,"")</f>
      </c>
      <c r="CG35" s="284">
        <f>IF(($AL$29)="PROMO-EXCEL.",$AO$37,"")</f>
      </c>
      <c r="CH35" s="284">
        <f>IF(($AL$29)="PROMO-EXCEL.",$AP$37,"")</f>
      </c>
      <c r="CI35" s="284">
        <f>IF(($AL$29)="PROMO-EXCEL.",$AQ$37,"")</f>
      </c>
      <c r="CJ35" s="285"/>
      <c r="CK35" s="284">
        <f>IF(($AL$29)="EXCELLENCE",1,"")</f>
      </c>
      <c r="CL35" s="284">
        <f>IF(($AL$29)="EXCELLENCE",COUNTA($AK$31:$AK$36),"")</f>
      </c>
      <c r="CM35" s="284">
        <f>IF(($AL$29)="EXCELLENCE",$AN$37,"")</f>
      </c>
      <c r="CN35" s="284">
        <f>IF(($AL$29)="EXCELLENCE",$AO$37,"")</f>
      </c>
      <c r="CO35" s="284">
        <f>IF(($AL$29)="EXCELLENCE",$AP$37,"")</f>
      </c>
      <c r="CP35" s="284">
        <f>IF(($AL$29)="EXCELLENCE",$AQ$37,"")</f>
      </c>
      <c r="CQ35" s="285"/>
      <c r="CS35" s="362"/>
      <c r="CX35" s="362"/>
      <c r="CY35" s="33"/>
      <c r="CZ35" s="33"/>
      <c r="DA35" s="33"/>
      <c r="DB35" s="33"/>
      <c r="DC35" s="362"/>
      <c r="DD35" s="33"/>
      <c r="DE35" s="33"/>
      <c r="DF35" s="33"/>
      <c r="DG35" s="33"/>
      <c r="DH35" s="362"/>
      <c r="DI35" s="33"/>
      <c r="DJ35" s="33"/>
      <c r="DK35" s="33"/>
      <c r="DL35" s="33"/>
      <c r="DM35" s="362"/>
      <c r="DN35" s="33"/>
      <c r="DO35" s="33"/>
      <c r="DP35" s="33"/>
      <c r="DQ35" s="33"/>
      <c r="DR35" s="362"/>
      <c r="DS35" s="33"/>
      <c r="DT35" s="33"/>
      <c r="DU35" s="33"/>
      <c r="DV35" s="33"/>
      <c r="DW35" s="362"/>
    </row>
    <row r="36" spans="1:127" ht="15.75" thickBot="1">
      <c r="A36" s="542" t="s">
        <v>162</v>
      </c>
      <c r="B36" s="452" t="s">
        <v>163</v>
      </c>
      <c r="C36" s="468"/>
      <c r="D36" s="383">
        <v>15</v>
      </c>
      <c r="E36" s="383">
        <v>14.55</v>
      </c>
      <c r="F36" s="383">
        <v>14.5</v>
      </c>
      <c r="G36" s="383">
        <v>14.6</v>
      </c>
      <c r="H36" s="384">
        <f t="shared" si="23"/>
        <v>58.65</v>
      </c>
      <c r="I36" s="284">
        <f t="shared" si="24"/>
        <v>1</v>
      </c>
      <c r="J36" s="517"/>
      <c r="K36" s="518"/>
      <c r="L36" s="519"/>
      <c r="M36" s="383">
        <v>0</v>
      </c>
      <c r="N36" s="383">
        <v>0</v>
      </c>
      <c r="O36" s="383">
        <v>0</v>
      </c>
      <c r="P36" s="383">
        <v>0</v>
      </c>
      <c r="Q36" s="384">
        <f t="shared" si="25"/>
        <v>0</v>
      </c>
      <c r="R36" s="284">
        <f t="shared" si="26"/>
        <v>2</v>
      </c>
      <c r="S36" s="517" t="s">
        <v>452</v>
      </c>
      <c r="T36" s="518" t="s">
        <v>534</v>
      </c>
      <c r="U36" s="520"/>
      <c r="V36" s="383">
        <v>14.95</v>
      </c>
      <c r="W36" s="383">
        <v>13.9</v>
      </c>
      <c r="X36" s="383">
        <v>14.4</v>
      </c>
      <c r="Y36" s="383">
        <v>15.5</v>
      </c>
      <c r="Z36" s="384">
        <f t="shared" si="27"/>
        <v>58.75</v>
      </c>
      <c r="AA36" s="284">
        <f t="shared" si="28"/>
        <v>2</v>
      </c>
      <c r="AB36" s="545" t="s">
        <v>350</v>
      </c>
      <c r="AC36" s="458" t="s">
        <v>414</v>
      </c>
      <c r="AD36" s="466"/>
      <c r="AE36" s="383">
        <v>16.4</v>
      </c>
      <c r="AF36" s="383">
        <v>15.35</v>
      </c>
      <c r="AG36" s="383">
        <v>15.9</v>
      </c>
      <c r="AH36" s="383">
        <v>17.9</v>
      </c>
      <c r="AI36" s="384">
        <f t="shared" si="29"/>
        <v>65.55</v>
      </c>
      <c r="AJ36" s="284">
        <f t="shared" si="30"/>
        <v>6</v>
      </c>
      <c r="AK36" s="457"/>
      <c r="AL36" s="461"/>
      <c r="AM36" s="465"/>
      <c r="AN36" s="383"/>
      <c r="AO36" s="383"/>
      <c r="AP36" s="383"/>
      <c r="AQ36" s="383"/>
      <c r="AR36" s="384">
        <f t="shared" si="31"/>
        <v>0</v>
      </c>
      <c r="AS36" s="284">
        <f t="shared" si="32"/>
        <v>1</v>
      </c>
      <c r="AT36" s="462"/>
      <c r="AU36" s="463"/>
      <c r="AV36" s="265"/>
      <c r="AW36" s="383"/>
      <c r="AX36" s="383"/>
      <c r="AY36" s="383"/>
      <c r="AZ36" s="383"/>
      <c r="BA36" s="384">
        <f t="shared" si="33"/>
        <v>0</v>
      </c>
      <c r="BB36" s="284">
        <f t="shared" si="34"/>
        <v>1</v>
      </c>
      <c r="BI36" s="284">
        <f>IF(($AU$29)="DEBUTANTES",1,"")</f>
      </c>
      <c r="BJ36" s="284">
        <f>IF(($AU$29)="DEBUTANTES",COUNTA($AT$31:$AT$36),"")</f>
      </c>
      <c r="BK36" s="284">
        <f>IF(($AU$29)="DEBUTANTES",$AW$37,"")</f>
      </c>
      <c r="BL36" s="284">
        <f>IF(($AU$29)="DEBUTANTES",$AX$37,"")</f>
      </c>
      <c r="BM36" s="284">
        <f>IF(($AU$29)="DEBUTANTES",$AY$37,"")</f>
      </c>
      <c r="BN36" s="284">
        <f>IF(($AU$29)="DEBUTANTES",$AZ$37,"")</f>
      </c>
      <c r="BO36" s="285"/>
      <c r="BP36" s="284">
        <f>IF(($AU$29)="PROMO-HONNEUR",1,"")</f>
      </c>
      <c r="BQ36" s="284">
        <f>IF(($AU$29)="PROMO-HONNEUR",COUNTA($AT$31:$AT$36),"")</f>
      </c>
      <c r="BR36" s="284">
        <f>IF(($AU$29)="PROMO-HONNEUR",$AW$37,"")</f>
      </c>
      <c r="BS36" s="284">
        <f>IF(($AU$29)="PROMO-HONNEUR",$AX$37,"")</f>
      </c>
      <c r="BT36" s="284">
        <f>IF(($AU$29)="PROMO-HONNEUR",$AY$37,"")</f>
      </c>
      <c r="BU36" s="284">
        <f>IF(($AU$29)="PROMO-HONNEUR",$AZ$37,"")</f>
      </c>
      <c r="BV36" s="285"/>
      <c r="BW36" s="284">
        <f>IF(($AU$29)="HONNEUR",1,"")</f>
      </c>
      <c r="BX36" s="284">
        <f>IF(($AU$29)="HONNEUR",COUNTA($AT$31:$AT$36),"")</f>
      </c>
      <c r="BY36" s="284">
        <f>IF(($AU$29)="HONNEUR",$AW$37,"")</f>
      </c>
      <c r="BZ36" s="284">
        <f>IF(($AU$29)="HONNEUR",$AX$37,"")</f>
      </c>
      <c r="CA36" s="284">
        <f>IF(($AU$29)="HONNEUR",$AY$37,"")</f>
      </c>
      <c r="CB36" s="284">
        <f>IF(($AU$29)="HONNEUR",$AZ$37,"")</f>
      </c>
      <c r="CC36" s="285"/>
      <c r="CD36" s="284">
        <f>IF(($AU$29)="PROMO-EXCEL.",1,"")</f>
      </c>
      <c r="CE36" s="284">
        <f>IF(($AU$29)="PROMO-EXCEL.",COUNTA($AT$31:$AT$36),"")</f>
      </c>
      <c r="CF36" s="284">
        <f>IF(($AU$29)="PROMO-EXCEL.",$AW$37,"")</f>
      </c>
      <c r="CG36" s="284">
        <f>IF(($AU$29)="PROMO-EXCEL.",$AX$37,"")</f>
      </c>
      <c r="CH36" s="284">
        <f>IF(($AU$29)="PROMO-EXCEL.",$AY$37,"")</f>
      </c>
      <c r="CI36" s="284">
        <f>IF(($AU$29)="PROMO-EXCEL.",$AZ$37,"")</f>
      </c>
      <c r="CJ36" s="285"/>
      <c r="CK36" s="284">
        <f>IF(($AU$29)="EXCELLENCE",1,"")</f>
      </c>
      <c r="CL36" s="284">
        <f>IF(($AU$29)="EXCELLENCE",COUNTA($AT$31:$AT$36),"")</f>
      </c>
      <c r="CM36" s="284">
        <f>IF(($AU$29)="EXCELLENCE",$AW$37,"")</f>
      </c>
      <c r="CN36" s="284">
        <f>IF(($AU$29)="EXCELLENCE",$AX$37,"")</f>
      </c>
      <c r="CO36" s="284">
        <f>IF(($AU$29)="EXCELLENCE",$AY$37,"")</f>
      </c>
      <c r="CP36" s="284">
        <f>IF(($AU$29)="EXCELLENCE",$AZ$37,"")</f>
      </c>
      <c r="CQ36" s="285"/>
      <c r="CS36" s="362"/>
      <c r="CT36" s="33">
        <f>SUM(CT31:CT35)</f>
        <v>60.4</v>
      </c>
      <c r="CU36" s="33">
        <f>SUM(CU31:CU35)</f>
        <v>56.45</v>
      </c>
      <c r="CV36" s="33">
        <f>SUM(CV31:CV35)</f>
        <v>57.3</v>
      </c>
      <c r="CW36" s="33">
        <f>SUM(CW31:CW35)</f>
        <v>58.1</v>
      </c>
      <c r="CX36" s="362"/>
      <c r="CY36" s="33">
        <f>SUM(CY31:CY35)</f>
        <v>14.5</v>
      </c>
      <c r="CZ36" s="33">
        <f>SUM(CZ31:CZ35)</f>
        <v>10.5</v>
      </c>
      <c r="DA36" s="33">
        <f>SUM(DA31:DA35)</f>
        <v>12.8</v>
      </c>
      <c r="DB36" s="33">
        <f>SUM(DB31:DB35)</f>
        <v>13.95</v>
      </c>
      <c r="DC36" s="362"/>
      <c r="DD36" s="33">
        <f>SUM(DD31:DD35)</f>
        <v>60.650000000000006</v>
      </c>
      <c r="DE36" s="33">
        <f>SUM(DE31:DE35)</f>
        <v>56.25</v>
      </c>
      <c r="DF36" s="33">
        <f>SUM(DF31:DF35)</f>
        <v>55</v>
      </c>
      <c r="DG36" s="33">
        <f>SUM(DG31:DG35)</f>
        <v>62.25</v>
      </c>
      <c r="DH36" s="362"/>
      <c r="DI36" s="33">
        <f>SUM(DI31:DI35)</f>
        <v>67.95</v>
      </c>
      <c r="DJ36" s="33">
        <f>SUM(DJ31:DJ35)</f>
        <v>63.7</v>
      </c>
      <c r="DK36" s="33">
        <f>SUM(DK31:DK35)</f>
        <v>66</v>
      </c>
      <c r="DL36" s="33">
        <f>SUM(DL31:DL35)</f>
        <v>71.8</v>
      </c>
      <c r="DM36" s="362"/>
      <c r="DN36" s="33" t="e">
        <f>SUM(DN31:DN35)</f>
        <v>#NUM!</v>
      </c>
      <c r="DO36" s="33" t="e">
        <f>SUM(DO31:DO35)</f>
        <v>#NUM!</v>
      </c>
      <c r="DP36" s="33" t="e">
        <f>SUM(DP31:DP35)</f>
        <v>#NUM!</v>
      </c>
      <c r="DQ36" s="33" t="e">
        <f>SUM(DQ31:DQ35)</f>
        <v>#NUM!</v>
      </c>
      <c r="DR36" s="362"/>
      <c r="DS36" s="33" t="e">
        <f>SUM(DS31:DS35)</f>
        <v>#NUM!</v>
      </c>
      <c r="DT36" s="33" t="e">
        <f>SUM(DT31:DT35)</f>
        <v>#NUM!</v>
      </c>
      <c r="DU36" s="33" t="e">
        <f>SUM(DU31:DU35)</f>
        <v>#NUM!</v>
      </c>
      <c r="DV36" s="33" t="e">
        <f>SUM(DV31:DV35)</f>
        <v>#NUM!</v>
      </c>
      <c r="DW36" s="362"/>
    </row>
    <row r="37" spans="1:127" s="31" customFormat="1" ht="15.75" thickBot="1">
      <c r="A37" s="278" t="s">
        <v>17</v>
      </c>
      <c r="B37" s="281"/>
      <c r="C37" s="282"/>
      <c r="D37" s="386">
        <f>IF(ISBLANK(D31),"",CT36)</f>
        <v>60.4</v>
      </c>
      <c r="E37" s="386">
        <f>IF(ISBLANK(E31),"",CU36)</f>
        <v>56.45</v>
      </c>
      <c r="F37" s="386">
        <f>IF(ISBLANK(F31),"",CV36)</f>
        <v>57.3</v>
      </c>
      <c r="G37" s="386">
        <f>IF(ISBLANK(G31),"",CW36)</f>
        <v>58.1</v>
      </c>
      <c r="H37" s="387">
        <f t="shared" si="23"/>
        <v>232.24999999999997</v>
      </c>
      <c r="I37"/>
      <c r="J37" s="278" t="s">
        <v>17</v>
      </c>
      <c r="K37" s="281"/>
      <c r="L37" s="282"/>
      <c r="M37" s="386">
        <f>IF(ISBLANK(M31),"",CY36)</f>
        <v>14.5</v>
      </c>
      <c r="N37" s="386">
        <f>IF(ISBLANK(N31),"",CZ36)</f>
        <v>10.5</v>
      </c>
      <c r="O37" s="386">
        <f>IF(ISBLANK(O31),"",DA36)</f>
        <v>12.8</v>
      </c>
      <c r="P37" s="386">
        <f>IF(ISBLANK(P31),"",DB36)</f>
        <v>13.95</v>
      </c>
      <c r="Q37" s="387">
        <f t="shared" si="25"/>
        <v>51.75</v>
      </c>
      <c r="R37"/>
      <c r="S37" s="278" t="s">
        <v>17</v>
      </c>
      <c r="T37" s="281"/>
      <c r="U37" s="282"/>
      <c r="V37" s="386">
        <f>IF(ISBLANK(V31),"",DD36)</f>
        <v>60.650000000000006</v>
      </c>
      <c r="W37" s="386">
        <f>IF(ISBLANK(W31),"",DE36)</f>
        <v>56.25</v>
      </c>
      <c r="X37" s="386">
        <f>IF(ISBLANK(X31),"",DF36)</f>
        <v>55</v>
      </c>
      <c r="Y37" s="386">
        <f>IF(ISBLANK(Y31),"",DG36)</f>
        <v>62.25</v>
      </c>
      <c r="Z37" s="387">
        <f t="shared" si="27"/>
        <v>234.15</v>
      </c>
      <c r="AA37"/>
      <c r="AB37" s="278" t="s">
        <v>17</v>
      </c>
      <c r="AC37" s="281"/>
      <c r="AD37" s="282"/>
      <c r="AE37" s="386">
        <f>IF(ISBLANK(AE31),"",DI36)</f>
        <v>67.95</v>
      </c>
      <c r="AF37" s="386">
        <f>IF(ISBLANK(AF31),"",DJ36)</f>
        <v>63.7</v>
      </c>
      <c r="AG37" s="386">
        <f>IF(ISBLANK(AG31),"",DK36)</f>
        <v>66</v>
      </c>
      <c r="AH37" s="386">
        <f>IF(ISBLANK(AH31),"",DL36)</f>
        <v>71.8</v>
      </c>
      <c r="AI37" s="387">
        <f t="shared" si="29"/>
        <v>269.45</v>
      </c>
      <c r="AJ37"/>
      <c r="AK37" s="278" t="s">
        <v>17</v>
      </c>
      <c r="AL37" s="279"/>
      <c r="AM37" s="280"/>
      <c r="AN37" s="386">
        <f>IF(ISBLANK(AN31),"",DN36)</f>
      </c>
      <c r="AO37" s="386">
        <f>IF(ISBLANK(AO31),"",DO36)</f>
      </c>
      <c r="AP37" s="386">
        <f>IF(ISBLANK(AP31),"",DP36)</f>
      </c>
      <c r="AQ37" s="386">
        <f>IF(ISBLANK(AQ31),"",DQ36)</f>
      </c>
      <c r="AR37" s="387">
        <f t="shared" si="31"/>
        <v>0</v>
      </c>
      <c r="AS37"/>
      <c r="AT37" s="278" t="s">
        <v>17</v>
      </c>
      <c r="AU37" s="281"/>
      <c r="AV37" s="282"/>
      <c r="AW37" s="386">
        <f>IF(ISBLANK(AW31),"",DS36)</f>
      </c>
      <c r="AX37" s="386">
        <f>IF(ISBLANK(AX31),"",DT36)</f>
      </c>
      <c r="AY37" s="386">
        <f>IF(ISBLANK(AY31),"",DU36)</f>
      </c>
      <c r="AZ37" s="386">
        <f>IF(ISBLANK(AZ31),"",DV36)</f>
      </c>
      <c r="BA37" s="387">
        <f t="shared" si="33"/>
        <v>0</v>
      </c>
      <c r="BB37"/>
      <c r="BI37" s="284"/>
      <c r="BJ37" s="284"/>
      <c r="BK37" s="284"/>
      <c r="BL37" s="284"/>
      <c r="BM37" s="284"/>
      <c r="BN37" s="284"/>
      <c r="BO37" s="286"/>
      <c r="BP37" s="284"/>
      <c r="BQ37" s="284"/>
      <c r="BR37" s="284"/>
      <c r="BS37" s="284"/>
      <c r="BT37" s="284"/>
      <c r="BU37" s="284"/>
      <c r="BV37" s="286"/>
      <c r="BW37" s="284"/>
      <c r="BX37" s="284"/>
      <c r="BY37" s="284"/>
      <c r="BZ37" s="284"/>
      <c r="CA37" s="284"/>
      <c r="CB37" s="284"/>
      <c r="CC37" s="286"/>
      <c r="CD37" s="284"/>
      <c r="CE37" s="284"/>
      <c r="CF37" s="284"/>
      <c r="CG37" s="284"/>
      <c r="CH37" s="284"/>
      <c r="CI37" s="284"/>
      <c r="CJ37" s="286"/>
      <c r="CK37" s="284"/>
      <c r="CL37" s="284"/>
      <c r="CM37" s="284"/>
      <c r="CN37" s="284"/>
      <c r="CO37" s="284"/>
      <c r="CP37" s="284"/>
      <c r="CQ37" s="286"/>
      <c r="CS37" s="363"/>
      <c r="CT37" s="33"/>
      <c r="CU37" s="33"/>
      <c r="CV37" s="33"/>
      <c r="CW37" s="33"/>
      <c r="CX37" s="363"/>
      <c r="DC37" s="363"/>
      <c r="DH37" s="363"/>
      <c r="DM37" s="363"/>
      <c r="DR37" s="363"/>
      <c r="DW37" s="363"/>
    </row>
    <row r="38" spans="1:127" ht="12.75">
      <c r="A38" s="269"/>
      <c r="B38" s="269"/>
      <c r="C38" s="270"/>
      <c r="D38" s="269"/>
      <c r="E38" s="269"/>
      <c r="F38" s="269"/>
      <c r="G38" s="269"/>
      <c r="H38" s="269"/>
      <c r="L38" s="7"/>
      <c r="U38" s="7"/>
      <c r="AD38" s="7"/>
      <c r="AV38" s="7"/>
      <c r="BO38" s="285"/>
      <c r="BP38" s="284"/>
      <c r="BQ38" s="284"/>
      <c r="BR38" s="284"/>
      <c r="BS38" s="284"/>
      <c r="BT38" s="284"/>
      <c r="BU38" s="284"/>
      <c r="BV38" s="285"/>
      <c r="BW38" s="284"/>
      <c r="BX38" s="284"/>
      <c r="BY38" s="284"/>
      <c r="BZ38" s="284"/>
      <c r="CA38" s="284"/>
      <c r="CB38" s="284"/>
      <c r="CC38" s="285"/>
      <c r="CD38" s="284"/>
      <c r="CE38" s="284"/>
      <c r="CF38" s="284"/>
      <c r="CG38" s="284"/>
      <c r="CH38" s="284"/>
      <c r="CI38" s="284"/>
      <c r="CJ38" s="285"/>
      <c r="CK38" s="284"/>
      <c r="CL38" s="284"/>
      <c r="CM38" s="284"/>
      <c r="CN38" s="284"/>
      <c r="CO38" s="284"/>
      <c r="CP38" s="284"/>
      <c r="CQ38" s="285"/>
      <c r="CS38" s="362"/>
      <c r="CX38" s="362"/>
      <c r="DC38" s="362"/>
      <c r="DH38" s="362"/>
      <c r="DM38" s="362"/>
      <c r="DR38" s="362"/>
      <c r="DW38" s="362"/>
    </row>
    <row r="39" spans="1:127" ht="12.75">
      <c r="A39" s="269"/>
      <c r="B39" s="269"/>
      <c r="C39" s="270"/>
      <c r="D39" s="269"/>
      <c r="E39" s="269"/>
      <c r="F39" s="269"/>
      <c r="G39" s="269"/>
      <c r="H39" s="269"/>
      <c r="L39" s="7"/>
      <c r="U39" s="7"/>
      <c r="AD39" s="7"/>
      <c r="AV39" s="7"/>
      <c r="BO39" s="285"/>
      <c r="BP39" s="284"/>
      <c r="BQ39" s="284"/>
      <c r="BR39" s="284"/>
      <c r="BS39" s="284"/>
      <c r="BT39" s="284"/>
      <c r="BU39" s="284"/>
      <c r="BV39" s="285"/>
      <c r="BW39" s="284"/>
      <c r="BX39" s="284"/>
      <c r="BY39" s="284"/>
      <c r="BZ39" s="284"/>
      <c r="CA39" s="284"/>
      <c r="CB39" s="284"/>
      <c r="CC39" s="285"/>
      <c r="CD39" s="284"/>
      <c r="CE39" s="284"/>
      <c r="CF39" s="284"/>
      <c r="CG39" s="284"/>
      <c r="CH39" s="284"/>
      <c r="CI39" s="284"/>
      <c r="CJ39" s="285"/>
      <c r="CK39" s="284"/>
      <c r="CL39" s="284"/>
      <c r="CM39" s="284"/>
      <c r="CN39" s="284"/>
      <c r="CO39" s="284"/>
      <c r="CP39" s="284"/>
      <c r="CQ39" s="285"/>
      <c r="CS39" s="362"/>
      <c r="CX39" s="362"/>
      <c r="DC39" s="362"/>
      <c r="DH39" s="362"/>
      <c r="DM39" s="362"/>
      <c r="DR39" s="362"/>
      <c r="DW39" s="362"/>
    </row>
    <row r="40" spans="1:127" ht="15">
      <c r="A40" s="262" t="s">
        <v>0</v>
      </c>
      <c r="B40" s="263"/>
      <c r="C40" s="263"/>
      <c r="D40" s="263"/>
      <c r="E40" s="263"/>
      <c r="F40" s="264"/>
      <c r="G40" s="355" t="str">
        <f>G1</f>
        <v>Vitré le</v>
      </c>
      <c r="H40" s="356">
        <f>H$1</f>
        <v>43492</v>
      </c>
      <c r="J40" s="1" t="s">
        <v>0</v>
      </c>
      <c r="K40" s="2"/>
      <c r="L40" s="2"/>
      <c r="M40" s="2"/>
      <c r="N40" s="2"/>
      <c r="O40" s="3"/>
      <c r="P40" s="355" t="str">
        <f>$G$1</f>
        <v>Vitré le</v>
      </c>
      <c r="Q40" s="356">
        <f>Q$1</f>
        <v>43492</v>
      </c>
      <c r="S40" s="1" t="s">
        <v>0</v>
      </c>
      <c r="T40" s="2"/>
      <c r="U40" s="2"/>
      <c r="V40" s="2"/>
      <c r="W40" s="2"/>
      <c r="X40" s="3"/>
      <c r="Y40" s="355" t="str">
        <f>$G$1</f>
        <v>Vitré le</v>
      </c>
      <c r="Z40" s="356">
        <f>Z$1</f>
        <v>43492</v>
      </c>
      <c r="AB40" s="1" t="s">
        <v>0</v>
      </c>
      <c r="AC40" s="2"/>
      <c r="AD40" s="2"/>
      <c r="AE40" s="2"/>
      <c r="AF40" s="2"/>
      <c r="AG40" s="3"/>
      <c r="AH40" s="355" t="str">
        <f>$G$1</f>
        <v>Vitré le</v>
      </c>
      <c r="AI40" s="356">
        <f>AI$1</f>
        <v>43492</v>
      </c>
      <c r="AK40" s="357" t="s">
        <v>0</v>
      </c>
      <c r="AL40" s="188"/>
      <c r="AM40" s="1"/>
      <c r="AN40" s="2"/>
      <c r="AO40" s="2"/>
      <c r="AP40" s="3"/>
      <c r="AQ40" s="355" t="str">
        <f>$G$1</f>
        <v>Vitré le</v>
      </c>
      <c r="AR40" s="356">
        <f>AR$1</f>
        <v>43492</v>
      </c>
      <c r="AT40" s="1" t="s">
        <v>0</v>
      </c>
      <c r="AU40" s="2"/>
      <c r="AV40" s="2"/>
      <c r="AW40" s="2"/>
      <c r="AX40" s="2"/>
      <c r="AY40" s="3"/>
      <c r="AZ40" s="355" t="str">
        <f>$G$1</f>
        <v>Vitré le</v>
      </c>
      <c r="BA40" s="356">
        <f>BA$1</f>
        <v>43492</v>
      </c>
      <c r="BO40" s="285"/>
      <c r="BP40" s="284"/>
      <c r="BQ40" s="284"/>
      <c r="BR40" s="284"/>
      <c r="BS40" s="284"/>
      <c r="BT40" s="284"/>
      <c r="BU40" s="284"/>
      <c r="BV40" s="285"/>
      <c r="BW40" s="284"/>
      <c r="BX40" s="284"/>
      <c r="BY40" s="284"/>
      <c r="BZ40" s="284"/>
      <c r="CA40" s="284"/>
      <c r="CB40" s="284"/>
      <c r="CC40" s="285"/>
      <c r="CD40" s="284"/>
      <c r="CE40" s="284"/>
      <c r="CF40" s="284"/>
      <c r="CG40" s="284"/>
      <c r="CH40" s="284"/>
      <c r="CI40" s="284"/>
      <c r="CJ40" s="285"/>
      <c r="CK40" s="284"/>
      <c r="CL40" s="284"/>
      <c r="CM40" s="284"/>
      <c r="CN40" s="284"/>
      <c r="CO40" s="284"/>
      <c r="CP40" s="284"/>
      <c r="CQ40" s="285"/>
      <c r="CS40" s="362"/>
      <c r="CX40" s="362"/>
      <c r="DC40" s="362"/>
      <c r="DH40" s="362"/>
      <c r="DM40" s="362"/>
      <c r="DR40" s="362"/>
      <c r="DW40" s="362"/>
    </row>
    <row r="41" spans="1:127" ht="15">
      <c r="A41" s="265" t="s">
        <v>1</v>
      </c>
      <c r="B41" s="624" t="s">
        <v>16</v>
      </c>
      <c r="C41" s="624"/>
      <c r="D41" s="624"/>
      <c r="E41" s="624"/>
      <c r="F41" s="264"/>
      <c r="G41" s="264"/>
      <c r="J41" s="206" t="s">
        <v>1</v>
      </c>
      <c r="K41" s="622" t="s">
        <v>18</v>
      </c>
      <c r="L41" s="622"/>
      <c r="M41" s="622"/>
      <c r="N41" s="622"/>
      <c r="O41" s="3"/>
      <c r="P41" s="3"/>
      <c r="Q41" s="3"/>
      <c r="S41" s="206" t="s">
        <v>1</v>
      </c>
      <c r="T41" s="623" t="s">
        <v>18</v>
      </c>
      <c r="U41" s="623"/>
      <c r="V41" s="623"/>
      <c r="W41" s="623"/>
      <c r="X41" s="3"/>
      <c r="Y41" s="3"/>
      <c r="Z41" s="3"/>
      <c r="AB41" s="206" t="s">
        <v>1</v>
      </c>
      <c r="AC41" s="623" t="s">
        <v>18</v>
      </c>
      <c r="AD41" s="623"/>
      <c r="AE41" s="623"/>
      <c r="AF41" s="623"/>
      <c r="AG41" s="3"/>
      <c r="AH41" s="3"/>
      <c r="AI41" s="3"/>
      <c r="AK41" s="206" t="s">
        <v>1</v>
      </c>
      <c r="AL41" s="622"/>
      <c r="AM41" s="622"/>
      <c r="AN41" s="622"/>
      <c r="AO41" s="622"/>
      <c r="AP41" s="3"/>
      <c r="AQ41" s="3"/>
      <c r="AR41" s="3"/>
      <c r="AT41" s="206" t="s">
        <v>1</v>
      </c>
      <c r="AU41" s="622"/>
      <c r="AV41" s="622"/>
      <c r="AW41" s="622"/>
      <c r="AX41" s="622"/>
      <c r="AY41" s="3"/>
      <c r="AZ41" s="3"/>
      <c r="BA41" s="3"/>
      <c r="BO41" s="285"/>
      <c r="BP41" s="284"/>
      <c r="BQ41" s="284"/>
      <c r="BR41" s="284"/>
      <c r="BS41" s="284"/>
      <c r="BT41" s="284"/>
      <c r="BU41" s="284"/>
      <c r="BV41" s="285"/>
      <c r="BW41" s="284"/>
      <c r="BX41" s="284"/>
      <c r="BY41" s="284"/>
      <c r="BZ41" s="284"/>
      <c r="CA41" s="284"/>
      <c r="CB41" s="284"/>
      <c r="CC41" s="285"/>
      <c r="CD41" s="284"/>
      <c r="CE41" s="284"/>
      <c r="CF41" s="284"/>
      <c r="CG41" s="284"/>
      <c r="CH41" s="284"/>
      <c r="CI41" s="284"/>
      <c r="CJ41" s="285"/>
      <c r="CK41" s="284"/>
      <c r="CL41" s="284"/>
      <c r="CM41" s="284"/>
      <c r="CN41" s="284"/>
      <c r="CO41" s="284"/>
      <c r="CP41" s="284"/>
      <c r="CQ41" s="285"/>
      <c r="CS41" s="362"/>
      <c r="CX41" s="362"/>
      <c r="DC41" s="362"/>
      <c r="DH41" s="362"/>
      <c r="DM41" s="362"/>
      <c r="DR41" s="362"/>
      <c r="DW41" s="362"/>
    </row>
    <row r="42" spans="1:127" ht="15.75" thickBot="1">
      <c r="A42" s="265" t="s">
        <v>118</v>
      </c>
      <c r="B42" s="624" t="s">
        <v>124</v>
      </c>
      <c r="C42" s="624"/>
      <c r="D42" s="624"/>
      <c r="E42" s="266" t="s">
        <v>119</v>
      </c>
      <c r="F42" s="267">
        <v>4</v>
      </c>
      <c r="G42" s="268">
        <v>75</v>
      </c>
      <c r="H42" s="358">
        <v>4</v>
      </c>
      <c r="J42" s="206" t="s">
        <v>118</v>
      </c>
      <c r="K42" s="621" t="s">
        <v>83</v>
      </c>
      <c r="L42" s="621"/>
      <c r="M42" s="621"/>
      <c r="N42" s="5" t="s">
        <v>119</v>
      </c>
      <c r="O42" s="6">
        <v>1</v>
      </c>
      <c r="P42" s="3"/>
      <c r="Q42" s="359">
        <v>16</v>
      </c>
      <c r="S42" s="206" t="s">
        <v>118</v>
      </c>
      <c r="T42" s="624" t="s">
        <v>82</v>
      </c>
      <c r="U42" s="624"/>
      <c r="V42" s="624"/>
      <c r="W42" s="5" t="s">
        <v>119</v>
      </c>
      <c r="X42" s="6">
        <v>1</v>
      </c>
      <c r="Y42" s="3"/>
      <c r="Z42" s="359">
        <v>28</v>
      </c>
      <c r="AB42" s="206" t="s">
        <v>118</v>
      </c>
      <c r="AC42" s="624" t="s">
        <v>81</v>
      </c>
      <c r="AD42" s="624"/>
      <c r="AE42" s="624"/>
      <c r="AF42" s="5" t="s">
        <v>119</v>
      </c>
      <c r="AG42" s="6">
        <v>1</v>
      </c>
      <c r="AH42" s="3"/>
      <c r="AI42" s="359">
        <v>40</v>
      </c>
      <c r="AK42" s="206" t="s">
        <v>118</v>
      </c>
      <c r="AL42" s="621"/>
      <c r="AM42" s="621"/>
      <c r="AN42" s="621"/>
      <c r="AO42" s="5" t="s">
        <v>119</v>
      </c>
      <c r="AP42" s="6"/>
      <c r="AQ42" s="3"/>
      <c r="AR42" s="359">
        <v>52</v>
      </c>
      <c r="AT42" s="206" t="s">
        <v>118</v>
      </c>
      <c r="AU42" s="621"/>
      <c r="AV42" s="621"/>
      <c r="AW42" s="621"/>
      <c r="AX42" s="5" t="s">
        <v>119</v>
      </c>
      <c r="AY42" s="6"/>
      <c r="AZ42" s="3"/>
      <c r="BA42" s="359">
        <v>64</v>
      </c>
      <c r="BO42" s="285"/>
      <c r="BP42" s="284"/>
      <c r="BQ42" s="284"/>
      <c r="BR42" s="284"/>
      <c r="BS42" s="284"/>
      <c r="BT42" s="284"/>
      <c r="BU42" s="284"/>
      <c r="BV42" s="285"/>
      <c r="BW42" s="284"/>
      <c r="BX42" s="284"/>
      <c r="BY42" s="284"/>
      <c r="BZ42" s="284"/>
      <c r="CA42" s="284"/>
      <c r="CB42" s="284"/>
      <c r="CC42" s="285"/>
      <c r="CD42" s="284"/>
      <c r="CE42" s="284"/>
      <c r="CF42" s="284"/>
      <c r="CG42" s="284"/>
      <c r="CH42" s="284"/>
      <c r="CI42" s="284"/>
      <c r="CJ42" s="285"/>
      <c r="CK42" s="284"/>
      <c r="CL42" s="284"/>
      <c r="CM42" s="284"/>
      <c r="CN42" s="284"/>
      <c r="CO42" s="284"/>
      <c r="CP42" s="284"/>
      <c r="CQ42" s="285"/>
      <c r="CS42" s="362"/>
      <c r="CX42" s="362"/>
      <c r="DC42" s="362"/>
      <c r="DH42" s="362"/>
      <c r="DM42" s="362"/>
      <c r="DR42" s="362"/>
      <c r="DW42" s="362"/>
    </row>
    <row r="43" spans="1:127" s="31" customFormat="1" ht="13.5" thickBot="1">
      <c r="A43" s="274" t="s">
        <v>5</v>
      </c>
      <c r="B43" s="275" t="s">
        <v>6</v>
      </c>
      <c r="C43" s="275" t="s">
        <v>7</v>
      </c>
      <c r="D43" s="276" t="s">
        <v>8</v>
      </c>
      <c r="E43" s="276" t="s">
        <v>9</v>
      </c>
      <c r="F43" s="276" t="s">
        <v>10</v>
      </c>
      <c r="G43" s="276" t="s">
        <v>11</v>
      </c>
      <c r="H43" s="277" t="s">
        <v>12</v>
      </c>
      <c r="I43"/>
      <c r="J43" s="274" t="s">
        <v>5</v>
      </c>
      <c r="K43" s="275" t="s">
        <v>6</v>
      </c>
      <c r="L43" s="275" t="s">
        <v>7</v>
      </c>
      <c r="M43" s="276" t="s">
        <v>8</v>
      </c>
      <c r="N43" s="276" t="s">
        <v>9</v>
      </c>
      <c r="O43" s="276" t="s">
        <v>10</v>
      </c>
      <c r="P43" s="276" t="s">
        <v>11</v>
      </c>
      <c r="Q43" s="277" t="s">
        <v>12</v>
      </c>
      <c r="R43"/>
      <c r="S43" s="274" t="s">
        <v>5</v>
      </c>
      <c r="T43" s="275" t="s">
        <v>6</v>
      </c>
      <c r="U43" s="275" t="s">
        <v>7</v>
      </c>
      <c r="V43" s="276" t="s">
        <v>8</v>
      </c>
      <c r="W43" s="276" t="s">
        <v>9</v>
      </c>
      <c r="X43" s="276" t="s">
        <v>10</v>
      </c>
      <c r="Y43" s="276" t="s">
        <v>11</v>
      </c>
      <c r="Z43" s="277" t="s">
        <v>12</v>
      </c>
      <c r="AA43"/>
      <c r="AB43" s="274" t="s">
        <v>5</v>
      </c>
      <c r="AC43" s="275" t="s">
        <v>6</v>
      </c>
      <c r="AD43" s="275" t="s">
        <v>7</v>
      </c>
      <c r="AE43" s="276" t="s">
        <v>8</v>
      </c>
      <c r="AF43" s="276" t="s">
        <v>9</v>
      </c>
      <c r="AG43" s="276" t="s">
        <v>10</v>
      </c>
      <c r="AH43" s="276" t="s">
        <v>11</v>
      </c>
      <c r="AI43" s="277" t="s">
        <v>12</v>
      </c>
      <c r="AJ43"/>
      <c r="AK43" s="274" t="s">
        <v>5</v>
      </c>
      <c r="AL43" s="275" t="s">
        <v>6</v>
      </c>
      <c r="AM43" s="275" t="s">
        <v>7</v>
      </c>
      <c r="AN43" s="276" t="s">
        <v>8</v>
      </c>
      <c r="AO43" s="276" t="s">
        <v>9</v>
      </c>
      <c r="AP43" s="276" t="s">
        <v>10</v>
      </c>
      <c r="AQ43" s="276" t="s">
        <v>11</v>
      </c>
      <c r="AR43" s="277" t="s">
        <v>12</v>
      </c>
      <c r="AS43"/>
      <c r="AT43" s="274" t="s">
        <v>5</v>
      </c>
      <c r="AU43" s="275" t="s">
        <v>6</v>
      </c>
      <c r="AV43" s="275" t="s">
        <v>7</v>
      </c>
      <c r="AW43" s="276" t="s">
        <v>8</v>
      </c>
      <c r="AX43" s="276" t="s">
        <v>9</v>
      </c>
      <c r="AY43" s="276" t="s">
        <v>10</v>
      </c>
      <c r="AZ43" s="276" t="s">
        <v>11</v>
      </c>
      <c r="BA43" s="277" t="s">
        <v>12</v>
      </c>
      <c r="BB43"/>
      <c r="BI43" s="284"/>
      <c r="BJ43" s="284"/>
      <c r="BK43" s="284"/>
      <c r="BL43" s="284"/>
      <c r="BM43" s="284"/>
      <c r="BN43" s="284"/>
      <c r="BO43" s="286"/>
      <c r="BP43" s="284"/>
      <c r="BQ43" s="284"/>
      <c r="BR43" s="284"/>
      <c r="BS43" s="284"/>
      <c r="BT43" s="284"/>
      <c r="BU43" s="284"/>
      <c r="BV43" s="286"/>
      <c r="BW43" s="284"/>
      <c r="BX43" s="284"/>
      <c r="BY43" s="284"/>
      <c r="BZ43" s="284"/>
      <c r="CA43" s="284"/>
      <c r="CB43" s="284"/>
      <c r="CC43" s="286"/>
      <c r="CD43" s="284"/>
      <c r="CE43" s="284"/>
      <c r="CF43" s="284"/>
      <c r="CG43" s="284"/>
      <c r="CH43" s="284"/>
      <c r="CI43" s="284"/>
      <c r="CJ43" s="286"/>
      <c r="CK43" s="284"/>
      <c r="CL43" s="284"/>
      <c r="CM43" s="284"/>
      <c r="CN43" s="284"/>
      <c r="CO43" s="284"/>
      <c r="CP43" s="284"/>
      <c r="CQ43" s="286"/>
      <c r="CS43" s="363"/>
      <c r="CT43" s="33"/>
      <c r="CU43" s="33"/>
      <c r="CV43" s="33"/>
      <c r="CW43" s="33"/>
      <c r="CX43" s="363"/>
      <c r="DC43" s="363"/>
      <c r="DH43" s="363"/>
      <c r="DM43" s="363"/>
      <c r="DR43" s="363"/>
      <c r="DW43" s="363"/>
    </row>
    <row r="44" spans="1:127" ht="15">
      <c r="A44" s="540" t="s">
        <v>498</v>
      </c>
      <c r="B44" s="448" t="s">
        <v>164</v>
      </c>
      <c r="C44" s="467"/>
      <c r="D44" s="383">
        <v>15.1</v>
      </c>
      <c r="E44" s="383">
        <v>12.5</v>
      </c>
      <c r="F44" s="383">
        <v>13.4</v>
      </c>
      <c r="G44" s="383">
        <v>14.1</v>
      </c>
      <c r="H44" s="384">
        <f aca="true" t="shared" si="35" ref="H44:H50">SUM(D44:G44)</f>
        <v>55.1</v>
      </c>
      <c r="I44" s="284">
        <f aca="true" t="shared" si="36" ref="I44:I49">RANK(H44,$H$44:$H$49,0)</f>
        <v>2</v>
      </c>
      <c r="J44" s="540" t="s">
        <v>309</v>
      </c>
      <c r="K44" s="448" t="s">
        <v>310</v>
      </c>
      <c r="L44" s="467"/>
      <c r="M44" s="383">
        <v>13.2</v>
      </c>
      <c r="N44" s="383">
        <v>13.05</v>
      </c>
      <c r="O44" s="383">
        <v>13.6</v>
      </c>
      <c r="P44" s="383">
        <v>13.4</v>
      </c>
      <c r="Q44" s="384">
        <f aca="true" t="shared" si="37" ref="Q44:Q50">SUM(M44:P44)</f>
        <v>53.25</v>
      </c>
      <c r="R44" s="284">
        <f aca="true" t="shared" si="38" ref="R44:R49">RANK(Q44,$Q$44:$Q$49,0)</f>
        <v>3</v>
      </c>
      <c r="S44" s="524" t="s">
        <v>320</v>
      </c>
      <c r="T44" s="525" t="s">
        <v>321</v>
      </c>
      <c r="U44" s="526"/>
      <c r="V44" s="383">
        <v>15.4</v>
      </c>
      <c r="W44" s="383">
        <v>13.35</v>
      </c>
      <c r="X44" s="383">
        <v>14.8</v>
      </c>
      <c r="Y44" s="383">
        <v>15.8</v>
      </c>
      <c r="Z44" s="384">
        <f aca="true" t="shared" si="39" ref="Z44:Z50">SUM(V44:Y44)</f>
        <v>59.349999999999994</v>
      </c>
      <c r="AA44" s="284">
        <f aca="true" t="shared" si="40" ref="AA44:AA49">RANK(Z44,$Z$44:$Z$49,0)</f>
        <v>4</v>
      </c>
      <c r="AB44" s="543" t="s">
        <v>297</v>
      </c>
      <c r="AC44" s="487" t="s">
        <v>298</v>
      </c>
      <c r="AD44" s="488"/>
      <c r="AE44" s="383">
        <v>16.9</v>
      </c>
      <c r="AF44" s="383">
        <v>15.8</v>
      </c>
      <c r="AG44" s="383">
        <v>16.7</v>
      </c>
      <c r="AH44" s="383">
        <v>15.4</v>
      </c>
      <c r="AI44" s="384">
        <f aca="true" t="shared" si="41" ref="AI44:AI50">SUM(AE44:AH44)</f>
        <v>64.80000000000001</v>
      </c>
      <c r="AJ44" s="284">
        <f aca="true" t="shared" si="42" ref="AJ44:AJ49">RANK(AI44,$AI$44:$AI$49,0)</f>
        <v>5</v>
      </c>
      <c r="AK44" s="457"/>
      <c r="AL44" s="461"/>
      <c r="AM44" s="465"/>
      <c r="AN44" s="383"/>
      <c r="AO44" s="383"/>
      <c r="AP44" s="383"/>
      <c r="AQ44" s="383"/>
      <c r="AR44" s="384">
        <f aca="true" t="shared" si="43" ref="AR44:AR50">SUM(AN44:AQ44)</f>
        <v>0</v>
      </c>
      <c r="AS44" s="284">
        <f aca="true" t="shared" si="44" ref="AS44:AS49">RANK(AR44,$AR$44:$AR$49,0)</f>
        <v>1</v>
      </c>
      <c r="AT44" s="457"/>
      <c r="AU44" s="461"/>
      <c r="AV44" s="465"/>
      <c r="AW44" s="383"/>
      <c r="AX44" s="383"/>
      <c r="AY44" s="383"/>
      <c r="AZ44" s="383"/>
      <c r="BA44" s="384">
        <f aca="true" t="shared" si="45" ref="BA44:BA50">SUM(AW44:AZ44)</f>
        <v>0</v>
      </c>
      <c r="BB44" s="284">
        <f aca="true" t="shared" si="46" ref="BB44:BB49">RANK(BA44,$BA$44:$BA$49,0)</f>
        <v>1</v>
      </c>
      <c r="BI44" s="284">
        <f>IF(($B$42)="DEBUTANTES",1,"")</f>
      </c>
      <c r="BJ44" s="284">
        <f>IF(($B$42)="DEBUTANTES",COUNTA($A$44:$A$49),"")</f>
      </c>
      <c r="BK44" s="284">
        <f>IF(($B$42)="DEBUTANTES",$D$50,"")</f>
      </c>
      <c r="BL44" s="284">
        <f>IF(($B$42)="DEBUTANTES",$E$50,"")</f>
      </c>
      <c r="BM44" s="284">
        <f>IF(($B$42)="DEBUTANTES",$F$50,"")</f>
      </c>
      <c r="BN44" s="284">
        <f>IF(($B$42)="DEBUTANTES",$G$50,"")</f>
      </c>
      <c r="BO44" s="285"/>
      <c r="BP44" s="284">
        <f>IF(($B$42)="PROMO-HONNEUR",1,"")</f>
        <v>1</v>
      </c>
      <c r="BQ44" s="284">
        <f>IF(($B$42)="PROMO-HONNEUR",COUNTA($A$44:$A$49),"")</f>
        <v>5</v>
      </c>
      <c r="BR44" s="284">
        <f>IF(($B$42)="PROMO-HONNEUR",$D$50,"")</f>
        <v>56.2</v>
      </c>
      <c r="BS44" s="284">
        <f>IF(($B$42)="PROMO-HONNEUR",$E$50,"")</f>
        <v>52.75</v>
      </c>
      <c r="BT44" s="284">
        <f>IF(($B$42)="PROMO-HONNEUR",$F$50,"")</f>
        <v>54.699999999999996</v>
      </c>
      <c r="BU44" s="284">
        <f>IF(($B$42)="PROMO-HONNEUR",$G$50,"")</f>
        <v>57.65</v>
      </c>
      <c r="BV44" s="285"/>
      <c r="BW44" s="284">
        <f>IF(($B$42)="HONNEUR",1,"")</f>
      </c>
      <c r="BX44" s="284">
        <f>IF(($B$42)="HONNEUR",COUNTA($A$44:$A$49),"")</f>
      </c>
      <c r="BY44" s="284">
        <f>IF(($B$42)="HONNEUR",$D$50,"")</f>
      </c>
      <c r="BZ44" s="284">
        <f>IF(($B$42)="HONNEUR",$E$50,"")</f>
      </c>
      <c r="CA44" s="284">
        <f>IF(($B$42)="HONNEUR",$F$50,"")</f>
      </c>
      <c r="CB44" s="284">
        <f>IF(($B$42)="HONNEUR",$G$50,"")</f>
      </c>
      <c r="CC44" s="285"/>
      <c r="CD44" s="284">
        <f>IF(($B$42)="PROMO-EXCEL.",1,"")</f>
      </c>
      <c r="CE44" s="284">
        <f>IF(($B$42)="PROMO-EXCEL.",COUNTA($A$44:$A$49),"")</f>
      </c>
      <c r="CF44" s="284">
        <f>IF(($B$42)="PROMO-EXCEL.",$D$50,"")</f>
      </c>
      <c r="CG44" s="284">
        <f>IF(($B$42)="PROMO-EXCEL.",$E$50,"")</f>
      </c>
      <c r="CH44" s="284">
        <f>IF(($B$42)="PROMO-EXCEL.",$F$50,"")</f>
      </c>
      <c r="CI44" s="284">
        <f>IF(($B$42)="PROMO-EXCEL.",$G$50,"")</f>
      </c>
      <c r="CJ44" s="285"/>
      <c r="CK44" s="284">
        <f>IF(($B$42)="EXCELLENCE",1,"")</f>
      </c>
      <c r="CL44" s="284">
        <f>IF(($B$42)="EXCELLENCE",COUNTA($A$44:$A$49),"")</f>
      </c>
      <c r="CM44" s="284">
        <f>IF(($B$42)="EXCELLENCE",$D$50,"")</f>
      </c>
      <c r="CN44" s="284">
        <f>IF(($B$42)="EXCELLENCE",$E$50,"")</f>
      </c>
      <c r="CO44" s="284">
        <f>IF(($B$42)="EXCELLENCE",$F$50,"")</f>
      </c>
      <c r="CP44" s="284">
        <f>IF(($B$42)="EXCELLENCE",$G$50,"")</f>
      </c>
      <c r="CQ44" s="285"/>
      <c r="CS44" s="362"/>
      <c r="CT44" s="33">
        <f>LARGE(D44:D49,1)</f>
        <v>15.1</v>
      </c>
      <c r="CU44" s="33">
        <f>LARGE(E44:E49,1)</f>
        <v>13.8</v>
      </c>
      <c r="CV44" s="33">
        <f>LARGE(F44:F49,1)</f>
        <v>14</v>
      </c>
      <c r="CW44" s="33">
        <f>LARGE(G44:G49,1)</f>
        <v>14.6</v>
      </c>
      <c r="CX44" s="362"/>
      <c r="CY44" s="33">
        <f>LARGE(M44:M49,1)</f>
        <v>13.6</v>
      </c>
      <c r="CZ44" s="33">
        <f>LARGE(N44:N49,1)</f>
        <v>13.6</v>
      </c>
      <c r="DA44" s="33">
        <f>LARGE(O44:O49,1)</f>
        <v>13.6</v>
      </c>
      <c r="DB44" s="33">
        <f>LARGE(P44:P49,1)</f>
        <v>13.65</v>
      </c>
      <c r="DC44" s="362"/>
      <c r="DD44" s="33">
        <f>LARGE(V44:V49,1)</f>
        <v>16</v>
      </c>
      <c r="DE44" s="33">
        <f>LARGE(W44:W49,1)</f>
        <v>14.9</v>
      </c>
      <c r="DF44" s="33">
        <f>LARGE(X44:X49,1)</f>
        <v>15.1</v>
      </c>
      <c r="DG44" s="33">
        <f>LARGE(Y44:Y49,1)</f>
        <v>16.3</v>
      </c>
      <c r="DH44" s="362"/>
      <c r="DI44" s="33">
        <f>LARGE(AE44:AE49,1)</f>
        <v>17</v>
      </c>
      <c r="DJ44" s="33">
        <f>LARGE(AF44:AF49,1)</f>
        <v>16.2</v>
      </c>
      <c r="DK44" s="33">
        <f>LARGE(AG44:AG49,1)</f>
        <v>17.3</v>
      </c>
      <c r="DL44" s="33">
        <f>LARGE(AH44:AH49,1)</f>
        <v>18</v>
      </c>
      <c r="DM44" s="362"/>
      <c r="DN44" s="33" t="e">
        <f>LARGE(AN44:AN49,1)</f>
        <v>#NUM!</v>
      </c>
      <c r="DO44" s="33" t="e">
        <f>LARGE(AO44:AO49,1)</f>
        <v>#NUM!</v>
      </c>
      <c r="DP44" s="33" t="e">
        <f>LARGE(AP44:AP49,1)</f>
        <v>#NUM!</v>
      </c>
      <c r="DQ44" s="33" t="e">
        <f>LARGE(AQ44:AQ49,1)</f>
        <v>#NUM!</v>
      </c>
      <c r="DR44" s="362"/>
      <c r="DS44" s="33" t="e">
        <f>LARGE(AW44:AW49,1)</f>
        <v>#NUM!</v>
      </c>
      <c r="DT44" s="33" t="e">
        <f>LARGE(AX44:AX49,1)</f>
        <v>#NUM!</v>
      </c>
      <c r="DU44" s="33" t="e">
        <f>LARGE(AY44:AY49,1)</f>
        <v>#NUM!</v>
      </c>
      <c r="DV44" s="33" t="e">
        <f>LARGE(AZ44:AZ49,1)</f>
        <v>#NUM!</v>
      </c>
      <c r="DW44" s="362"/>
    </row>
    <row r="45" spans="1:127" ht="15">
      <c r="A45" s="541" t="s">
        <v>165</v>
      </c>
      <c r="B45" s="450" t="s">
        <v>166</v>
      </c>
      <c r="C45" s="468"/>
      <c r="D45" s="383">
        <v>0</v>
      </c>
      <c r="E45" s="383">
        <v>0</v>
      </c>
      <c r="F45" s="383">
        <v>0</v>
      </c>
      <c r="G45" s="383">
        <v>0</v>
      </c>
      <c r="H45" s="384">
        <f t="shared" si="35"/>
        <v>0</v>
      </c>
      <c r="I45" s="284">
        <f t="shared" si="36"/>
        <v>5</v>
      </c>
      <c r="J45" s="541" t="s">
        <v>311</v>
      </c>
      <c r="K45" s="450" t="s">
        <v>312</v>
      </c>
      <c r="L45" s="468"/>
      <c r="M45" s="383">
        <v>13.05</v>
      </c>
      <c r="N45" s="383">
        <v>13.3</v>
      </c>
      <c r="O45" s="383">
        <v>13.1</v>
      </c>
      <c r="P45" s="383">
        <v>13.5</v>
      </c>
      <c r="Q45" s="384">
        <f t="shared" si="37"/>
        <v>52.95</v>
      </c>
      <c r="R45" s="284">
        <f t="shared" si="38"/>
        <v>4</v>
      </c>
      <c r="S45" s="527" t="s">
        <v>322</v>
      </c>
      <c r="T45" s="528" t="s">
        <v>323</v>
      </c>
      <c r="U45" s="529"/>
      <c r="V45" s="383">
        <v>15.3</v>
      </c>
      <c r="W45" s="383">
        <v>13.8</v>
      </c>
      <c r="X45" s="383">
        <v>12.2</v>
      </c>
      <c r="Y45" s="383">
        <v>15.8</v>
      </c>
      <c r="Z45" s="384">
        <f t="shared" si="39"/>
        <v>57.099999999999994</v>
      </c>
      <c r="AA45" s="284">
        <f t="shared" si="40"/>
        <v>6</v>
      </c>
      <c r="AB45" s="544" t="s">
        <v>299</v>
      </c>
      <c r="AC45" s="489" t="s">
        <v>300</v>
      </c>
      <c r="AD45" s="490"/>
      <c r="AE45" s="383">
        <v>17</v>
      </c>
      <c r="AF45" s="383">
        <v>16.2</v>
      </c>
      <c r="AG45" s="383">
        <v>17</v>
      </c>
      <c r="AH45" s="383">
        <v>18</v>
      </c>
      <c r="AI45" s="384">
        <f t="shared" si="41"/>
        <v>68.2</v>
      </c>
      <c r="AJ45" s="284">
        <f t="shared" si="42"/>
        <v>1</v>
      </c>
      <c r="AK45" s="457"/>
      <c r="AL45" s="461"/>
      <c r="AM45" s="465"/>
      <c r="AN45" s="383"/>
      <c r="AO45" s="383"/>
      <c r="AP45" s="383"/>
      <c r="AQ45" s="383"/>
      <c r="AR45" s="384">
        <f t="shared" si="43"/>
        <v>0</v>
      </c>
      <c r="AS45" s="284">
        <f t="shared" si="44"/>
        <v>1</v>
      </c>
      <c r="AT45" s="457"/>
      <c r="AU45" s="461"/>
      <c r="AV45" s="465"/>
      <c r="AW45" s="383"/>
      <c r="AX45" s="383"/>
      <c r="AY45" s="383"/>
      <c r="AZ45" s="383"/>
      <c r="BA45" s="384">
        <f t="shared" si="45"/>
        <v>0</v>
      </c>
      <c r="BB45" s="284">
        <f t="shared" si="46"/>
        <v>1</v>
      </c>
      <c r="BI45" s="284">
        <f>IF(($K$42)="DEBUTANTES",1,"")</f>
        <v>1</v>
      </c>
      <c r="BJ45" s="284">
        <f>IF(($K$42)="DEBUTANTES",COUNTA($J$44:$J$49),"")</f>
        <v>6</v>
      </c>
      <c r="BK45" s="284">
        <f>IF(($K$42)="DEBUTANTES",$M$50,"")</f>
        <v>52.849999999999994</v>
      </c>
      <c r="BL45" s="284">
        <f>IF(($K$42)="DEBUTANTES",$N$50,"")</f>
        <v>53.35</v>
      </c>
      <c r="BM45" s="284">
        <f>IF(($K$42)="DEBUTANTES",$O$50,"")</f>
        <v>53.199999999999996</v>
      </c>
      <c r="BN45" s="284">
        <f>IF(($K$42)="DEBUTANTES",$P$50,"")</f>
        <v>54.15</v>
      </c>
      <c r="BO45" s="285"/>
      <c r="BP45" s="284">
        <f>IF(($K$42)="PROMO-HONNEUR",1,"")</f>
      </c>
      <c r="BQ45" s="284">
        <f>IF(($K$42)="PROMO-HONNEUR",COUNTA($J$44:$J$49),"")</f>
      </c>
      <c r="BR45" s="284">
        <f>IF(($K$42)="PROMO-HONNEUR",$M$50,"")</f>
      </c>
      <c r="BS45" s="284">
        <f>IF(($K$42)="PROMO-HONNEUR",$N$50,"")</f>
      </c>
      <c r="BT45" s="284">
        <f>IF(($K$42)="PROMO-HONNEUR",$O$50,"")</f>
      </c>
      <c r="BU45" s="284">
        <f>IF(($K$42)="PROMO-HONNEUR",$P$50,"")</f>
      </c>
      <c r="BV45" s="285"/>
      <c r="BW45" s="284">
        <f>IF(($K$42)="HONNEUR",1,"")</f>
      </c>
      <c r="BX45" s="284">
        <f>IF(($K$42)="HONNEUR",COUNTA($J$44:$J$49),"")</f>
      </c>
      <c r="BY45" s="284">
        <f>IF(($K$42)="HONNEUR",$M$50,"")</f>
      </c>
      <c r="BZ45" s="284">
        <f>IF(($K$42)="HONNEUR",$N$50,"")</f>
      </c>
      <c r="CA45" s="284">
        <f>IF(($K$42)="HONNEUR",$O$50,"")</f>
      </c>
      <c r="CB45" s="284">
        <f>IF(($K$42)="HONNEUR",$P$50,"")</f>
      </c>
      <c r="CC45" s="285"/>
      <c r="CD45" s="284">
        <f>IF(($K$42)="PROMO-EXCEL.",1,"")</f>
      </c>
      <c r="CE45" s="284">
        <f>IF(($K$42)="PROMO-EXCEL.",COUNTA($J$44:$J$49),"")</f>
      </c>
      <c r="CF45" s="284">
        <f>IF(($K$42)="PROMO-EXCEL.",$M$50,"")</f>
      </c>
      <c r="CG45" s="284">
        <f>IF(($K$42)="PROMO-EXCEL.",$N$50,"")</f>
      </c>
      <c r="CH45" s="284">
        <f>IF(($K$42)="PROMO-EXCEL.",$O$50,"")</f>
      </c>
      <c r="CI45" s="284">
        <f>IF(($K$42)="PROMO-EXCEL.",$P$50,"")</f>
      </c>
      <c r="CJ45" s="285"/>
      <c r="CK45" s="284">
        <f>IF(($K$42)="EXCELLENCE",1,"")</f>
      </c>
      <c r="CL45" s="284">
        <f>IF(($K$42)="EXCELLENCE",COUNTA($J$44:$J$49),"")</f>
      </c>
      <c r="CM45" s="284">
        <f>IF(($K$42)="EXCELLENCE",$M$50,"")</f>
      </c>
      <c r="CN45" s="284">
        <f>IF(($K$42)="EXCELLENCE",$N$50,"")</f>
      </c>
      <c r="CO45" s="284">
        <f>IF(($K$42)="EXCELLENCE",$O$50,"")</f>
      </c>
      <c r="CP45" s="284">
        <f>IF(($K$42)="EXCELLENCE",$P$50,"")</f>
      </c>
      <c r="CQ45" s="285"/>
      <c r="CS45" s="362"/>
      <c r="CT45" s="33">
        <f>LARGE(D44:D49,2)</f>
        <v>14.7</v>
      </c>
      <c r="CU45" s="33">
        <f>LARGE(E44:E49,2)</f>
        <v>13.7</v>
      </c>
      <c r="CV45" s="33">
        <f>LARGE(F44:F49,2)</f>
        <v>13.7</v>
      </c>
      <c r="CW45" s="33">
        <f>LARGE(G44:G49,2)</f>
        <v>14.55</v>
      </c>
      <c r="CX45" s="362"/>
      <c r="CY45" s="33">
        <f>LARGE(M44:M49,2)</f>
        <v>13.2</v>
      </c>
      <c r="CZ45" s="33">
        <f>LARGE(N44:N49,2)</f>
        <v>13.3</v>
      </c>
      <c r="DA45" s="33">
        <f>LARGE(O44:O49,2)</f>
        <v>13.3</v>
      </c>
      <c r="DB45" s="33">
        <f>LARGE(P44:P49,2)</f>
        <v>13.6</v>
      </c>
      <c r="DC45" s="362"/>
      <c r="DD45" s="33">
        <f>LARGE(V44:V49,2)</f>
        <v>16</v>
      </c>
      <c r="DE45" s="33">
        <f>LARGE(W44:W49,2)</f>
        <v>14.5</v>
      </c>
      <c r="DF45" s="33">
        <f>LARGE(X44:X49,2)</f>
        <v>14.8</v>
      </c>
      <c r="DG45" s="33">
        <f>LARGE(Y44:Y49,2)</f>
        <v>16.25</v>
      </c>
      <c r="DH45" s="362"/>
      <c r="DI45" s="33">
        <f>LARGE(AE44:AE49,2)</f>
        <v>17</v>
      </c>
      <c r="DJ45" s="33">
        <f>LARGE(AF44:AF49,2)</f>
        <v>16.15</v>
      </c>
      <c r="DK45" s="33">
        <f>LARGE(AG44:AG49,2)</f>
        <v>17</v>
      </c>
      <c r="DL45" s="33">
        <f>LARGE(AH44:AH49,2)</f>
        <v>17.95</v>
      </c>
      <c r="DM45" s="362"/>
      <c r="DN45" s="33" t="e">
        <f>LARGE(AN44:AN49,2)</f>
        <v>#NUM!</v>
      </c>
      <c r="DO45" s="33" t="e">
        <f>LARGE(AO44:AO49,2)</f>
        <v>#NUM!</v>
      </c>
      <c r="DP45" s="33" t="e">
        <f>LARGE(AP44:AP49,2)</f>
        <v>#NUM!</v>
      </c>
      <c r="DQ45" s="33" t="e">
        <f>LARGE(AQ44:AQ49,2)</f>
        <v>#NUM!</v>
      </c>
      <c r="DR45" s="362"/>
      <c r="DS45" s="33" t="e">
        <f>LARGE(AW44:AW49,2)</f>
        <v>#NUM!</v>
      </c>
      <c r="DT45" s="33" t="e">
        <f>LARGE(AX44:AX49,2)</f>
        <v>#NUM!</v>
      </c>
      <c r="DU45" s="33" t="e">
        <f>LARGE(AY44:AY49,2)</f>
        <v>#NUM!</v>
      </c>
      <c r="DV45" s="33" t="e">
        <f>LARGE(AZ44:AZ49,2)</f>
        <v>#NUM!</v>
      </c>
      <c r="DW45" s="362"/>
    </row>
    <row r="46" spans="1:127" ht="15">
      <c r="A46" s="541" t="s">
        <v>167</v>
      </c>
      <c r="B46" s="450" t="s">
        <v>168</v>
      </c>
      <c r="C46" s="468"/>
      <c r="D46" s="383">
        <v>13.7</v>
      </c>
      <c r="E46" s="383">
        <v>12.75</v>
      </c>
      <c r="F46" s="383">
        <v>13.7</v>
      </c>
      <c r="G46" s="383">
        <v>14.55</v>
      </c>
      <c r="H46" s="384">
        <f t="shared" si="35"/>
        <v>54.7</v>
      </c>
      <c r="I46" s="284">
        <f t="shared" si="36"/>
        <v>4</v>
      </c>
      <c r="J46" s="541" t="s">
        <v>313</v>
      </c>
      <c r="K46" s="450" t="s">
        <v>314</v>
      </c>
      <c r="L46" s="468"/>
      <c r="M46" s="383">
        <v>13</v>
      </c>
      <c r="N46" s="383">
        <v>13.6</v>
      </c>
      <c r="O46" s="383">
        <v>13.2</v>
      </c>
      <c r="P46" s="383">
        <v>13.65</v>
      </c>
      <c r="Q46" s="384">
        <f t="shared" si="37"/>
        <v>53.449999999999996</v>
      </c>
      <c r="R46" s="284">
        <f t="shared" si="38"/>
        <v>2</v>
      </c>
      <c r="S46" s="530" t="s">
        <v>324</v>
      </c>
      <c r="T46" s="531" t="s">
        <v>325</v>
      </c>
      <c r="U46" s="529"/>
      <c r="V46" s="383">
        <v>14.2</v>
      </c>
      <c r="W46" s="383">
        <v>14.9</v>
      </c>
      <c r="X46" s="383">
        <v>14.5</v>
      </c>
      <c r="Y46" s="383">
        <v>16.25</v>
      </c>
      <c r="Z46" s="384">
        <f t="shared" si="39"/>
        <v>59.85</v>
      </c>
      <c r="AA46" s="284">
        <f t="shared" si="40"/>
        <v>3</v>
      </c>
      <c r="AB46" s="544" t="s">
        <v>301</v>
      </c>
      <c r="AC46" s="489" t="s">
        <v>302</v>
      </c>
      <c r="AD46" s="490"/>
      <c r="AE46" s="383">
        <v>16.7</v>
      </c>
      <c r="AF46" s="383">
        <v>16.15</v>
      </c>
      <c r="AG46" s="383">
        <v>14.3</v>
      </c>
      <c r="AH46" s="383">
        <v>17.95</v>
      </c>
      <c r="AI46" s="384">
        <f t="shared" si="41"/>
        <v>65.1</v>
      </c>
      <c r="AJ46" s="284">
        <f t="shared" si="42"/>
        <v>4</v>
      </c>
      <c r="AK46" s="457"/>
      <c r="AL46" s="461"/>
      <c r="AM46" s="465"/>
      <c r="AN46" s="383"/>
      <c r="AO46" s="383"/>
      <c r="AP46" s="383"/>
      <c r="AQ46" s="383"/>
      <c r="AR46" s="384">
        <f t="shared" si="43"/>
        <v>0</v>
      </c>
      <c r="AS46" s="284">
        <f t="shared" si="44"/>
        <v>1</v>
      </c>
      <c r="AT46" s="457"/>
      <c r="AU46" s="461"/>
      <c r="AV46" s="465"/>
      <c r="AW46" s="383"/>
      <c r="AX46" s="383"/>
      <c r="AY46" s="383"/>
      <c r="AZ46" s="383"/>
      <c r="BA46" s="384">
        <f t="shared" si="45"/>
        <v>0</v>
      </c>
      <c r="BB46" s="284">
        <f t="shared" si="46"/>
        <v>1</v>
      </c>
      <c r="BI46" s="284">
        <f>IF(($T$42)="DEBUTANTES",1,"")</f>
      </c>
      <c r="BJ46" s="284">
        <f>IF(($T$42)="DEBUTANTES",COUNTA($S$44:$S$49),"")</f>
      </c>
      <c r="BK46" s="284">
        <f>IF(($T$42)="DEBUTANTES",$V$50,"")</f>
      </c>
      <c r="BL46" s="284">
        <f>IF(($T$42)="DEBUTANTES",$W$50,"")</f>
      </c>
      <c r="BM46" s="284">
        <f>IF(($T$42)="DEBUTANTES",$X$50,"")</f>
      </c>
      <c r="BN46" s="284">
        <f>IF(($T$42)="DEBUTANTES",$Y$50,"")</f>
      </c>
      <c r="BO46" s="285"/>
      <c r="BP46" s="284">
        <f>IF(($T$42)="PROMO-HONNEUR",1,"")</f>
      </c>
      <c r="BQ46" s="284">
        <f>IF(($T$42)="PROMO-HONNEUR",COUNTA($S$44:$S$49),"")</f>
      </c>
      <c r="BR46" s="284">
        <f>IF(($T$42)="PROMO-HONNEUR",$V$50,"")</f>
      </c>
      <c r="BS46" s="284">
        <f>IF(($T$42)="PROMO-HONNEUR",$W$50,"")</f>
      </c>
      <c r="BT46" s="284">
        <f>IF(($T$42)="PROMO-HONNEUR",$X$50,"")</f>
      </c>
      <c r="BU46" s="284">
        <f>IF(($T$42)="PROMO-HONNEUR",$Y$50,"")</f>
      </c>
      <c r="BV46" s="285"/>
      <c r="BW46" s="284">
        <f>IF(($T$42)="HONNEUR",1,"")</f>
        <v>1</v>
      </c>
      <c r="BX46" s="284">
        <f>IF(($T$42)="HONNEUR",COUNTA($S$44:$S$49),"")</f>
        <v>6</v>
      </c>
      <c r="BY46" s="284">
        <f>IF(($T$42)="HONNEUR",$V$50,"")</f>
        <v>63</v>
      </c>
      <c r="BZ46" s="284">
        <f>IF(($T$42)="HONNEUR",$W$50,"")</f>
        <v>57.099999999999994</v>
      </c>
      <c r="CA46" s="284">
        <f>IF(($T$42)="HONNEUR",$X$50,"")</f>
        <v>59.099999999999994</v>
      </c>
      <c r="CB46" s="284">
        <f>IF(($T$42)="HONNEUR",$Y$50,"")</f>
        <v>64.7</v>
      </c>
      <c r="CC46" s="285"/>
      <c r="CD46" s="284">
        <f>IF(($T$42)="PROMO-EXCEL.",1,"")</f>
      </c>
      <c r="CE46" s="284">
        <f>IF(($T$42)="PROMO-EXCEL.",COUNTA($S$44:$S$49),"")</f>
      </c>
      <c r="CF46" s="284">
        <f>IF(($T$42)="PROMO-EXCEL.",$V$50,"")</f>
      </c>
      <c r="CG46" s="284">
        <f>IF(($T$42)="PROMO-EXCEL.",$W$50,"")</f>
      </c>
      <c r="CH46" s="284">
        <f>IF(($T$42)="PROMO-EXCEL.",$X$50,"")</f>
      </c>
      <c r="CI46" s="284">
        <f>IF(($T$42)="PROMO-EXCEL.",$Y$50,"")</f>
      </c>
      <c r="CJ46" s="285"/>
      <c r="CK46" s="284">
        <f>IF(($T$42)="EXCELLENCE",1,"")</f>
      </c>
      <c r="CL46" s="284">
        <f>IF(($T$42)="EXCELLENCE",COUNTA($S$44:$S$49),"")</f>
      </c>
      <c r="CM46" s="284">
        <f>IF(($T$42)="EXCELLENCE",$V$50,"")</f>
      </c>
      <c r="CN46" s="284">
        <f>IF(($T$42)="EXCELLENCE",$W$50,"")</f>
      </c>
      <c r="CO46" s="284">
        <f>IF(($T$42)="EXCELLENCE",$X$50,"")</f>
      </c>
      <c r="CP46" s="284">
        <f>IF(($T$42)="EXCELLENCE",$Y$50,"")</f>
      </c>
      <c r="CQ46" s="285"/>
      <c r="CS46" s="362"/>
      <c r="CT46" s="33">
        <f>LARGE(D44:D49,3)</f>
        <v>13.7</v>
      </c>
      <c r="CU46" s="33">
        <f>LARGE(E44:E49,3)</f>
        <v>12.75</v>
      </c>
      <c r="CV46" s="33">
        <f>LARGE(F44:F49,3)</f>
        <v>13.6</v>
      </c>
      <c r="CW46" s="33">
        <f>LARGE(G44:G49,3)</f>
        <v>14.4</v>
      </c>
      <c r="CX46" s="362"/>
      <c r="CY46" s="33">
        <f>LARGE(M44:M49,3)</f>
        <v>13.05</v>
      </c>
      <c r="CZ46" s="33">
        <f>LARGE(N44:N49,3)</f>
        <v>13.3</v>
      </c>
      <c r="DA46" s="33">
        <f>LARGE(O44:O49,3)</f>
        <v>13.2</v>
      </c>
      <c r="DB46" s="33">
        <f>LARGE(P44:P49,3)</f>
        <v>13.5</v>
      </c>
      <c r="DC46" s="362"/>
      <c r="DD46" s="33">
        <f>LARGE(V44:V49,3)</f>
        <v>15.6</v>
      </c>
      <c r="DE46" s="33">
        <f>LARGE(W44:W49,3)</f>
        <v>13.9</v>
      </c>
      <c r="DF46" s="33">
        <f>LARGE(X44:X49,3)</f>
        <v>14.7</v>
      </c>
      <c r="DG46" s="33">
        <f>LARGE(Y44:Y49,3)</f>
        <v>16.25</v>
      </c>
      <c r="DH46" s="362"/>
      <c r="DI46" s="33">
        <f>LARGE(AE44:AE49,3)</f>
        <v>16.9</v>
      </c>
      <c r="DJ46" s="33">
        <f>LARGE(AF44:AF49,3)</f>
        <v>16.05</v>
      </c>
      <c r="DK46" s="33">
        <f>LARGE(AG44:AG49,3)</f>
        <v>17</v>
      </c>
      <c r="DL46" s="33">
        <f>LARGE(AH44:AH49,3)</f>
        <v>17.8</v>
      </c>
      <c r="DM46" s="362"/>
      <c r="DN46" s="33" t="e">
        <f>LARGE(AN44:AN49,3)</f>
        <v>#NUM!</v>
      </c>
      <c r="DO46" s="33" t="e">
        <f>LARGE(AO44:AO49,3)</f>
        <v>#NUM!</v>
      </c>
      <c r="DP46" s="33" t="e">
        <f>LARGE(AP44:AP49,3)</f>
        <v>#NUM!</v>
      </c>
      <c r="DQ46" s="33" t="e">
        <f>LARGE(AQ44:AQ49,3)</f>
        <v>#NUM!</v>
      </c>
      <c r="DR46" s="362"/>
      <c r="DS46" s="33" t="e">
        <f>LARGE(AW44:AW49,3)</f>
        <v>#NUM!</v>
      </c>
      <c r="DT46" s="33" t="e">
        <f>LARGE(AX44:AX49,3)</f>
        <v>#NUM!</v>
      </c>
      <c r="DU46" s="33" t="e">
        <f>LARGE(AY44:AY49,3)</f>
        <v>#NUM!</v>
      </c>
      <c r="DV46" s="33" t="e">
        <f>LARGE(AZ44:AZ49,3)</f>
        <v>#NUM!</v>
      </c>
      <c r="DW46" s="362"/>
    </row>
    <row r="47" spans="1:127" ht="15">
      <c r="A47" s="541" t="s">
        <v>169</v>
      </c>
      <c r="B47" s="450" t="s">
        <v>170</v>
      </c>
      <c r="C47" s="468"/>
      <c r="D47" s="383">
        <v>14.7</v>
      </c>
      <c r="E47" s="383">
        <v>13.8</v>
      </c>
      <c r="F47" s="383">
        <v>13.6</v>
      </c>
      <c r="G47" s="383">
        <v>14.4</v>
      </c>
      <c r="H47" s="384">
        <f t="shared" si="35"/>
        <v>56.5</v>
      </c>
      <c r="I47" s="284">
        <f t="shared" si="36"/>
        <v>1</v>
      </c>
      <c r="J47" s="541" t="s">
        <v>315</v>
      </c>
      <c r="K47" s="450" t="s">
        <v>316</v>
      </c>
      <c r="L47" s="468"/>
      <c r="M47" s="383">
        <v>13.6</v>
      </c>
      <c r="N47" s="383">
        <v>13.3</v>
      </c>
      <c r="O47" s="383">
        <v>13.3</v>
      </c>
      <c r="P47" s="383">
        <v>13.4</v>
      </c>
      <c r="Q47" s="384">
        <f t="shared" si="37"/>
        <v>53.6</v>
      </c>
      <c r="R47" s="284">
        <f t="shared" si="38"/>
        <v>1</v>
      </c>
      <c r="S47" s="530" t="s">
        <v>326</v>
      </c>
      <c r="T47" s="531" t="s">
        <v>327</v>
      </c>
      <c r="U47" s="529"/>
      <c r="V47" s="383">
        <v>16</v>
      </c>
      <c r="W47" s="383">
        <v>13.1</v>
      </c>
      <c r="X47" s="383">
        <v>13.6</v>
      </c>
      <c r="Y47" s="383">
        <v>15.9</v>
      </c>
      <c r="Z47" s="384">
        <f t="shared" si="39"/>
        <v>58.6</v>
      </c>
      <c r="AA47" s="284">
        <f t="shared" si="40"/>
        <v>5</v>
      </c>
      <c r="AB47" s="544" t="s">
        <v>303</v>
      </c>
      <c r="AC47" s="489" t="s">
        <v>304</v>
      </c>
      <c r="AD47" s="490"/>
      <c r="AE47" s="383">
        <v>16.5</v>
      </c>
      <c r="AF47" s="383">
        <v>14.75</v>
      </c>
      <c r="AG47" s="383">
        <v>16.1</v>
      </c>
      <c r="AH47" s="383">
        <v>17</v>
      </c>
      <c r="AI47" s="384">
        <f t="shared" si="41"/>
        <v>64.35</v>
      </c>
      <c r="AJ47" s="284">
        <f t="shared" si="42"/>
        <v>6</v>
      </c>
      <c r="AK47" s="457"/>
      <c r="AL47" s="461"/>
      <c r="AM47" s="465"/>
      <c r="AN47" s="383"/>
      <c r="AO47" s="383"/>
      <c r="AP47" s="383"/>
      <c r="AQ47" s="383"/>
      <c r="AR47" s="384">
        <f t="shared" si="43"/>
        <v>0</v>
      </c>
      <c r="AS47" s="284">
        <f t="shared" si="44"/>
        <v>1</v>
      </c>
      <c r="AT47" s="457"/>
      <c r="AU47" s="461"/>
      <c r="AV47" s="465"/>
      <c r="AW47" s="383"/>
      <c r="AX47" s="383"/>
      <c r="AY47" s="383"/>
      <c r="AZ47" s="383"/>
      <c r="BA47" s="384">
        <f t="shared" si="45"/>
        <v>0</v>
      </c>
      <c r="BB47" s="284">
        <f t="shared" si="46"/>
        <v>1</v>
      </c>
      <c r="BI47" s="284">
        <f>IF(($AC$42)="DEBUTANTES",1,"")</f>
      </c>
      <c r="BJ47" s="284">
        <f>IF(($AC$42)="DEBUTANTES",COUNTA($AB$44:$AB$49),"")</f>
      </c>
      <c r="BK47" s="284">
        <f>IF(($AC$42)="DEBUTANTES",$AE$50,"")</f>
      </c>
      <c r="BL47" s="284">
        <f>IF(($AC$42)="DEBUTANTES",$AF$50,"")</f>
      </c>
      <c r="BM47" s="284">
        <f>IF(($AC$42)="DEBUTANTES",$AG$50,"")</f>
      </c>
      <c r="BN47" s="284">
        <f>IF(($AC$42)="DEBUTANTES",$AH$50,"")</f>
      </c>
      <c r="BO47" s="285"/>
      <c r="BP47" s="284">
        <f>IF(($AC$42)="PROMO-HONNEUR",1,"")</f>
      </c>
      <c r="BQ47" s="284">
        <f>IF(($AC$42)="PROMO-HONNEUR",COUNTA($AB$44:$AB$49),"")</f>
      </c>
      <c r="BR47" s="284">
        <f>IF(($AC$42)="PROMO-HONNEUR",$AE$50,"")</f>
      </c>
      <c r="BS47" s="284">
        <f>IF(($AC$42)="PROMO-HONNEUR",$AF$50,"")</f>
      </c>
      <c r="BT47" s="284">
        <f>IF(($AC$42)="PROMO-HONNEUR",$AG$50,"")</f>
      </c>
      <c r="BU47" s="284">
        <f>IF(($AC$42)="PROMO-HONNEUR",$AH$50,"")</f>
      </c>
      <c r="BV47" s="285"/>
      <c r="BW47" s="284">
        <f>IF(($AC$42)="HONNEUR",1,"")</f>
      </c>
      <c r="BX47" s="284">
        <f>IF(($AC$42)="HONNEUR",COUNTA($AB$44:$AB$49),"")</f>
      </c>
      <c r="BY47" s="284">
        <f>IF(($AC$42)="HONNEUR",$AE$50,"")</f>
      </c>
      <c r="BZ47" s="284">
        <f>IF(($AC$42)="HONNEUR",$AF$50,"")</f>
      </c>
      <c r="CA47" s="284">
        <f>IF(($AC$42)="HONNEUR",$AG$50,"")</f>
      </c>
      <c r="CB47" s="284">
        <f>IF(($AC$42)="HONNEUR",$AH$50,"")</f>
      </c>
      <c r="CC47" s="285"/>
      <c r="CD47" s="284">
        <f>IF(($AC$42)="PROMO-EXCEL.",1,"")</f>
        <v>1</v>
      </c>
      <c r="CE47" s="284">
        <f>IF(($AC$42)="PROMO-EXCEL.",COUNTA($AB$44:$AB$49),"")</f>
        <v>6</v>
      </c>
      <c r="CF47" s="284">
        <f>IF(($AC$42)="PROMO-EXCEL.",$AE$50,"")</f>
        <v>67.6</v>
      </c>
      <c r="CG47" s="284">
        <f>IF(($AC$42)="PROMO-EXCEL.",$AF$50,"")</f>
        <v>64.19999999999999</v>
      </c>
      <c r="CH47" s="284">
        <f>IF(($AC$42)="PROMO-EXCEL.",$AG$50,"")</f>
        <v>68</v>
      </c>
      <c r="CI47" s="284">
        <f>IF(($AC$42)="PROMO-EXCEL.",$AH$50,"")</f>
        <v>71.4</v>
      </c>
      <c r="CJ47" s="285"/>
      <c r="CK47" s="284">
        <f>IF(($AC$42)="EXCELLENCE",1,"")</f>
      </c>
      <c r="CL47" s="284">
        <f>IF(($AC$42)="EXCELLENCE",COUNTA($AB$44:$AB$49),"")</f>
      </c>
      <c r="CM47" s="284">
        <f>IF(($AC$42)="EXCELLENCE",$AE$50,"")</f>
      </c>
      <c r="CN47" s="284">
        <f>IF(($AC$42)="EXCELLENCE",$AF$50,"")</f>
      </c>
      <c r="CO47" s="284">
        <f>IF(($AC$42)="EXCELLENCE",$AG$50,"")</f>
      </c>
      <c r="CP47" s="284">
        <f>IF(($AC$42)="EXCELLENCE",$AH$50,"")</f>
      </c>
      <c r="CQ47" s="285"/>
      <c r="CS47" s="362"/>
      <c r="CT47" s="33">
        <f>LARGE(D44:D49,4)</f>
        <v>12.7</v>
      </c>
      <c r="CU47" s="33">
        <f>LARGE(E44:E49,4)</f>
        <v>12.5</v>
      </c>
      <c r="CV47" s="33">
        <f>LARGE(F44:F49,4)</f>
        <v>13.4</v>
      </c>
      <c r="CW47" s="33">
        <f>LARGE(G44:G49,4)</f>
        <v>14.1</v>
      </c>
      <c r="CX47" s="362"/>
      <c r="CY47" s="33">
        <f>LARGE(M44:M49,4)</f>
        <v>13</v>
      </c>
      <c r="CZ47" s="33">
        <f>LARGE(N44:N49,4)</f>
        <v>13.15</v>
      </c>
      <c r="DA47" s="33">
        <f>LARGE(O44:O49,4)</f>
        <v>13.1</v>
      </c>
      <c r="DB47" s="33">
        <f>LARGE(P44:P49,4)</f>
        <v>13.4</v>
      </c>
      <c r="DC47" s="362"/>
      <c r="DD47" s="33">
        <f>LARGE(V44:V49,4)</f>
        <v>15.4</v>
      </c>
      <c r="DE47" s="33">
        <f>LARGE(W44:W49,4)</f>
        <v>13.8</v>
      </c>
      <c r="DF47" s="33">
        <f>LARGE(X44:X49,4)</f>
        <v>14.5</v>
      </c>
      <c r="DG47" s="33">
        <f>LARGE(Y44:Y49,4)</f>
        <v>15.9</v>
      </c>
      <c r="DH47" s="362"/>
      <c r="DI47" s="33">
        <f>LARGE(AE44:AE49,4)</f>
        <v>16.7</v>
      </c>
      <c r="DJ47" s="33">
        <f>LARGE(AF44:AF49,4)</f>
        <v>15.8</v>
      </c>
      <c r="DK47" s="33">
        <f>LARGE(AG44:AG49,4)</f>
        <v>16.7</v>
      </c>
      <c r="DL47" s="33">
        <f>LARGE(AH44:AH49,4)</f>
        <v>17.65</v>
      </c>
      <c r="DM47" s="362"/>
      <c r="DN47" s="33" t="e">
        <f>LARGE(AN44:AN49,4)</f>
        <v>#NUM!</v>
      </c>
      <c r="DO47" s="33" t="e">
        <f>LARGE(AO44:AO49,4)</f>
        <v>#NUM!</v>
      </c>
      <c r="DP47" s="33" t="e">
        <f>LARGE(AP44:AP49,4)</f>
        <v>#NUM!</v>
      </c>
      <c r="DQ47" s="33" t="e">
        <f>LARGE(AQ44:AQ49,4)</f>
        <v>#NUM!</v>
      </c>
      <c r="DR47" s="362"/>
      <c r="DS47" s="33" t="e">
        <f>LARGE(AW44:AW49,4)</f>
        <v>#NUM!</v>
      </c>
      <c r="DT47" s="33" t="e">
        <f>LARGE(AX44:AX49,4)</f>
        <v>#NUM!</v>
      </c>
      <c r="DU47" s="33" t="e">
        <f>LARGE(AY44:AY49,4)</f>
        <v>#NUM!</v>
      </c>
      <c r="DV47" s="33" t="e">
        <f>LARGE(AZ44:AZ49,4)</f>
        <v>#NUM!</v>
      </c>
      <c r="DW47" s="362"/>
    </row>
    <row r="48" spans="1:127" ht="15">
      <c r="A48" s="541" t="s">
        <v>171</v>
      </c>
      <c r="B48" s="450" t="s">
        <v>172</v>
      </c>
      <c r="C48" s="468"/>
      <c r="D48" s="383">
        <v>12.7</v>
      </c>
      <c r="E48" s="383">
        <v>13.7</v>
      </c>
      <c r="F48" s="383">
        <v>14</v>
      </c>
      <c r="G48" s="383">
        <v>14.6</v>
      </c>
      <c r="H48" s="384">
        <f t="shared" si="35"/>
        <v>55</v>
      </c>
      <c r="I48" s="284">
        <f t="shared" si="36"/>
        <v>3</v>
      </c>
      <c r="J48" s="541" t="s">
        <v>317</v>
      </c>
      <c r="K48" s="450" t="s">
        <v>136</v>
      </c>
      <c r="L48" s="468"/>
      <c r="M48" s="383">
        <v>12.8</v>
      </c>
      <c r="N48" s="383">
        <v>13.15</v>
      </c>
      <c r="O48" s="383">
        <v>12.7</v>
      </c>
      <c r="P48" s="383">
        <v>13.6</v>
      </c>
      <c r="Q48" s="384">
        <f t="shared" si="37"/>
        <v>52.25000000000001</v>
      </c>
      <c r="R48" s="284">
        <f t="shared" si="38"/>
        <v>5</v>
      </c>
      <c r="S48" s="532" t="s">
        <v>328</v>
      </c>
      <c r="T48" s="533" t="s">
        <v>329</v>
      </c>
      <c r="U48" s="529"/>
      <c r="V48" s="383">
        <v>16</v>
      </c>
      <c r="W48" s="383">
        <v>13.9</v>
      </c>
      <c r="X48" s="383">
        <v>15.1</v>
      </c>
      <c r="Y48" s="383">
        <v>16.3</v>
      </c>
      <c r="Z48" s="384">
        <f t="shared" si="39"/>
        <v>61.3</v>
      </c>
      <c r="AA48" s="284">
        <f t="shared" si="40"/>
        <v>1</v>
      </c>
      <c r="AB48" s="544" t="s">
        <v>305</v>
      </c>
      <c r="AC48" s="489" t="s">
        <v>306</v>
      </c>
      <c r="AD48" s="490"/>
      <c r="AE48" s="383">
        <v>16.7</v>
      </c>
      <c r="AF48" s="383">
        <v>14.5</v>
      </c>
      <c r="AG48" s="383">
        <v>17.3</v>
      </c>
      <c r="AH48" s="383">
        <v>17.8</v>
      </c>
      <c r="AI48" s="384">
        <f t="shared" si="41"/>
        <v>66.3</v>
      </c>
      <c r="AJ48" s="284">
        <f t="shared" si="42"/>
        <v>3</v>
      </c>
      <c r="AK48" s="457"/>
      <c r="AL48" s="461"/>
      <c r="AM48" s="465"/>
      <c r="AN48" s="383"/>
      <c r="AO48" s="383"/>
      <c r="AP48" s="383"/>
      <c r="AQ48" s="383"/>
      <c r="AR48" s="384">
        <f t="shared" si="43"/>
        <v>0</v>
      </c>
      <c r="AS48" s="284">
        <f t="shared" si="44"/>
        <v>1</v>
      </c>
      <c r="AT48" s="457"/>
      <c r="AU48" s="461"/>
      <c r="AV48" s="465"/>
      <c r="AW48" s="383"/>
      <c r="AX48" s="383"/>
      <c r="AY48" s="383"/>
      <c r="AZ48" s="383"/>
      <c r="BA48" s="384">
        <f t="shared" si="45"/>
        <v>0</v>
      </c>
      <c r="BB48" s="284">
        <f t="shared" si="46"/>
        <v>1</v>
      </c>
      <c r="BI48" s="284">
        <f>IF(($AL$42)="DEBUTANTES",1,"")</f>
      </c>
      <c r="BJ48" s="284">
        <f>IF(($AL$42)="DEBUTANTES",COUNTA($AK$44:$AK$49),"")</f>
      </c>
      <c r="BK48" s="284">
        <f>IF(($AL$42)="DEBUTANTES",$AN$50,"")</f>
      </c>
      <c r="BL48" s="284">
        <f>IF(($AL$42)="DEBUTANTES",$AO$50,"")</f>
      </c>
      <c r="BM48" s="284">
        <f>IF(($AL$42)="DEBUTANTES",$AP$50,"")</f>
      </c>
      <c r="BN48" s="284">
        <f>IF(($AL$42)="DEBUTANTES",$AQ$50,"")</f>
      </c>
      <c r="BO48" s="285"/>
      <c r="BP48" s="284">
        <f>IF(($AL$42)="PROMO-HONNEUR",1,"")</f>
      </c>
      <c r="BQ48" s="284">
        <f>IF(($AL$42)="PROMO-HONNEUR",COUNTA($AK$44:$AK$49),"")</f>
      </c>
      <c r="BR48" s="284">
        <f>IF(($AL$42)="PROMO-HONNEUR",$AN$50,"")</f>
      </c>
      <c r="BS48" s="284">
        <f>IF(($AL$42)="PROMO-HONNEUR",$AO$50,"")</f>
      </c>
      <c r="BT48" s="284">
        <f>IF(($AL$42)="PROMO-HONNEUR",$AP$50,"")</f>
      </c>
      <c r="BU48" s="284">
        <f>IF(($AL$42)="PROMO-HONNEUR",$AQ$50,"")</f>
      </c>
      <c r="BV48" s="285"/>
      <c r="BW48" s="284">
        <f>IF(($AL$42)="HONNEUR",1,"")</f>
      </c>
      <c r="BX48" s="284">
        <f>IF(($AL$42)="HONNEUR",COUNTA($AK$44:$AK$49),"")</f>
      </c>
      <c r="BY48" s="284">
        <f>IF(($AL$42)="HONNEUR",$AN$50,"")</f>
      </c>
      <c r="BZ48" s="284">
        <f>IF(($AL$42)="HONNEUR",$AO$50,"")</f>
      </c>
      <c r="CA48" s="284">
        <f>IF(($AL$42)="HONNEUR",$AP$50,"")</f>
      </c>
      <c r="CB48" s="284">
        <f>IF(($AL$42)="HONNEUR",$AQ$50,"")</f>
      </c>
      <c r="CC48" s="285"/>
      <c r="CD48" s="284">
        <f>IF(($AL$42)="PROMO-EXCEL.",1,"")</f>
      </c>
      <c r="CE48" s="284">
        <f>IF(($AL$42)="PROMO-EXCEL.",COUNTA($AK$44:$AK$49),"")</f>
      </c>
      <c r="CF48" s="284">
        <f>IF(($AL$42)="PROMO-EXCEL.",$AN$50,"")</f>
      </c>
      <c r="CG48" s="284">
        <f>IF(($AL$42)="PROMO-EXCEL.",$AO$50,"")</f>
      </c>
      <c r="CH48" s="284">
        <f>IF(($AL$42)="PROMO-EXCEL.",$AP$50,"")</f>
      </c>
      <c r="CI48" s="284">
        <f>IF(($AL$42)="PROMO-EXCEL.",$AQ$50,"")</f>
      </c>
      <c r="CJ48" s="285"/>
      <c r="CK48" s="284">
        <f>IF(($AL$42)="EXCELLENCE",1,"")</f>
      </c>
      <c r="CL48" s="284">
        <f>IF(($AL$42)="EXCELLENCE",COUNTA($AK$44:$AK$49),"")</f>
      </c>
      <c r="CM48" s="284">
        <f>IF(($AL$42)="EXCELLENCE",$AN$50,"")</f>
      </c>
      <c r="CN48" s="284">
        <f>IF(($AL$42)="EXCELLENCE",$AO$50,"")</f>
      </c>
      <c r="CO48" s="284">
        <f>IF(($AL$42)="EXCELLENCE",$AP$50,"")</f>
      </c>
      <c r="CP48" s="284">
        <f>IF(($AL$42)="EXCELLENCE",$AQ$50,"")</f>
      </c>
      <c r="CQ48" s="285"/>
      <c r="CS48" s="362"/>
      <c r="CX48" s="362"/>
      <c r="CY48" s="33"/>
      <c r="CZ48" s="33"/>
      <c r="DA48" s="33"/>
      <c r="DB48" s="33"/>
      <c r="DC48" s="362"/>
      <c r="DD48" s="33"/>
      <c r="DE48" s="33"/>
      <c r="DF48" s="33"/>
      <c r="DG48" s="33"/>
      <c r="DH48" s="362"/>
      <c r="DI48" s="33"/>
      <c r="DJ48" s="33"/>
      <c r="DK48" s="33"/>
      <c r="DL48" s="33"/>
      <c r="DM48" s="362"/>
      <c r="DN48" s="33"/>
      <c r="DO48" s="33"/>
      <c r="DP48" s="33"/>
      <c r="DQ48" s="33"/>
      <c r="DR48" s="362"/>
      <c r="DS48" s="33"/>
      <c r="DT48" s="33"/>
      <c r="DU48" s="33"/>
      <c r="DV48" s="33"/>
      <c r="DW48" s="362"/>
    </row>
    <row r="49" spans="1:127" ht="15.75" thickBot="1">
      <c r="A49" s="451"/>
      <c r="B49" s="452"/>
      <c r="C49" s="468"/>
      <c r="D49" s="383">
        <v>0</v>
      </c>
      <c r="E49" s="383">
        <v>0</v>
      </c>
      <c r="F49" s="383">
        <v>0</v>
      </c>
      <c r="G49" s="383">
        <v>0</v>
      </c>
      <c r="H49" s="384">
        <f t="shared" si="35"/>
        <v>0</v>
      </c>
      <c r="I49" s="284">
        <f t="shared" si="36"/>
        <v>5</v>
      </c>
      <c r="J49" s="542" t="s">
        <v>318</v>
      </c>
      <c r="K49" s="452" t="s">
        <v>319</v>
      </c>
      <c r="L49" s="468"/>
      <c r="M49" s="383">
        <v>12.2</v>
      </c>
      <c r="N49" s="383">
        <v>10.8</v>
      </c>
      <c r="O49" s="383">
        <v>12.4</v>
      </c>
      <c r="P49" s="383">
        <v>13.4</v>
      </c>
      <c r="Q49" s="384">
        <f t="shared" si="37"/>
        <v>48.8</v>
      </c>
      <c r="R49" s="284">
        <f t="shared" si="38"/>
        <v>6</v>
      </c>
      <c r="S49" s="534" t="s">
        <v>330</v>
      </c>
      <c r="T49" s="535" t="s">
        <v>331</v>
      </c>
      <c r="U49" s="537"/>
      <c r="V49" s="383">
        <v>15.6</v>
      </c>
      <c r="W49" s="383">
        <v>14.5</v>
      </c>
      <c r="X49" s="383">
        <v>14.7</v>
      </c>
      <c r="Y49" s="383">
        <v>16.25</v>
      </c>
      <c r="Z49" s="384">
        <f t="shared" si="39"/>
        <v>61.05</v>
      </c>
      <c r="AA49" s="284">
        <f t="shared" si="40"/>
        <v>2</v>
      </c>
      <c r="AB49" s="546" t="s">
        <v>307</v>
      </c>
      <c r="AC49" s="491" t="s">
        <v>308</v>
      </c>
      <c r="AD49" s="492"/>
      <c r="AE49" s="383">
        <v>17</v>
      </c>
      <c r="AF49" s="383">
        <v>16.05</v>
      </c>
      <c r="AG49" s="383">
        <v>17</v>
      </c>
      <c r="AH49" s="383">
        <v>17.65</v>
      </c>
      <c r="AI49" s="384">
        <f t="shared" si="41"/>
        <v>67.69999999999999</v>
      </c>
      <c r="AJ49" s="284">
        <f t="shared" si="42"/>
        <v>2</v>
      </c>
      <c r="AK49" s="457"/>
      <c r="AL49" s="461"/>
      <c r="AM49" s="465"/>
      <c r="AN49" s="383"/>
      <c r="AO49" s="383"/>
      <c r="AP49" s="383"/>
      <c r="AQ49" s="383"/>
      <c r="AR49" s="384">
        <f t="shared" si="43"/>
        <v>0</v>
      </c>
      <c r="AS49" s="284">
        <f t="shared" si="44"/>
        <v>1</v>
      </c>
      <c r="AT49" s="462"/>
      <c r="AU49" s="463"/>
      <c r="AV49" s="265"/>
      <c r="AW49" s="383"/>
      <c r="AX49" s="383"/>
      <c r="AY49" s="383"/>
      <c r="AZ49" s="383"/>
      <c r="BA49" s="384">
        <f t="shared" si="45"/>
        <v>0</v>
      </c>
      <c r="BB49" s="284">
        <f t="shared" si="46"/>
        <v>1</v>
      </c>
      <c r="BI49" s="284">
        <f>IF(($AU$42)="DEBUTANTES",1,"")</f>
      </c>
      <c r="BJ49" s="284">
        <f>IF(($AU$42)="DEBUTANTES",COUNTA($AT$44:$AT$49),"")</f>
      </c>
      <c r="BK49" s="284">
        <f>IF(($AU$42)="DEBUTANTES",$AW$50,"")</f>
      </c>
      <c r="BL49" s="284">
        <f>IF(($AU$42)="DEBUTANTES",$AX$50,"")</f>
      </c>
      <c r="BM49" s="284">
        <f>IF(($AU$42)="DEBUTANTES",$AY$50,"")</f>
      </c>
      <c r="BN49" s="284">
        <f>IF(($AU$42)="DEBUTANTES",$AZ$50,"")</f>
      </c>
      <c r="BO49" s="285"/>
      <c r="BP49" s="284">
        <f>IF(($AU$42)="PROMO-HONNEUR",1,"")</f>
      </c>
      <c r="BQ49" s="284">
        <f>IF(($AU$42)="PROMO-HONNEUR",COUNTA($AT$44:$AT$49),"")</f>
      </c>
      <c r="BR49" s="284">
        <f>IF(($AU$42)="PROMO-HONNEUR",$AW$50,"")</f>
      </c>
      <c r="BS49" s="284">
        <f>IF(($AU$42)="PROMO-HONNEUR",$AX$50,"")</f>
      </c>
      <c r="BT49" s="284">
        <f>IF(($AU$42)="PROMO-HONNEUR",$AY$50,"")</f>
      </c>
      <c r="BU49" s="284">
        <f>IF(($AU$42)="PROMO-HONNEUR",$AZ$50,"")</f>
      </c>
      <c r="BV49" s="285"/>
      <c r="BW49" s="284">
        <f>IF(($AU$42)="HONNEUR",1,"")</f>
      </c>
      <c r="BX49" s="284">
        <f>IF(($AU$42)="HONNEUR",COUNTA($AT$44:$AT$49),"")</f>
      </c>
      <c r="BY49" s="284">
        <f>IF(($AU$42)="HONNEUR",$AW$50,"")</f>
      </c>
      <c r="BZ49" s="284">
        <f>IF(($AU$42)="HONNEUR",$AX$50,"")</f>
      </c>
      <c r="CA49" s="284">
        <f>IF(($AU$42)="HONNEUR",$AY$50,"")</f>
      </c>
      <c r="CB49" s="284">
        <f>IF(($AU$42)="HONNEUR",$AZ$50,"")</f>
      </c>
      <c r="CC49" s="285"/>
      <c r="CD49" s="284">
        <f>IF(($AU$42)="PROMO-EXCEL.",1,"")</f>
      </c>
      <c r="CE49" s="284">
        <f>IF(($AU$42)="PROMO-EXCEL.",COUNTA($AT$44:$AT$49),"")</f>
      </c>
      <c r="CF49" s="284">
        <f>IF(($AU$42)="PROMO-EXCEL.",$AW$50,"")</f>
      </c>
      <c r="CG49" s="284">
        <f>IF(($AU$42)="PROMO-EXCEL.",$AX$50,"")</f>
      </c>
      <c r="CH49" s="284">
        <f>IF(($AU$42)="PROMO-EXCEL.",$AY$50,"")</f>
      </c>
      <c r="CI49" s="284">
        <f>IF(($AU$42)="PROMO-EXCEL.",$AZ$50,"")</f>
      </c>
      <c r="CJ49" s="285"/>
      <c r="CK49" s="284">
        <f>IF(($AU$42)="EXCELLENCE",1,"")</f>
      </c>
      <c r="CL49" s="284">
        <f>IF(($AU$42)="EXCELLENCE",COUNTA($AT$44:$AT$49),"")</f>
      </c>
      <c r="CM49" s="284">
        <f>IF(($AU$42)="EXCELLENCE",$AW$50,"")</f>
      </c>
      <c r="CN49" s="284">
        <f>IF(($AU$42)="EXCELLENCE",$AX$50,"")</f>
      </c>
      <c r="CO49" s="284">
        <f>IF(($AU$42)="EXCELLENCE",$AY$50,"")</f>
      </c>
      <c r="CP49" s="284">
        <f>IF(($AU$42)="EXCELLENCE",$AZ$50,"")</f>
      </c>
      <c r="CQ49" s="285"/>
      <c r="CS49" s="362"/>
      <c r="CT49" s="33">
        <f>SUM(CT44:CT48)</f>
        <v>56.2</v>
      </c>
      <c r="CU49" s="33">
        <f>SUM(CU44:CU48)</f>
        <v>52.75</v>
      </c>
      <c r="CV49" s="33">
        <f>SUM(CV44:CV48)</f>
        <v>54.699999999999996</v>
      </c>
      <c r="CW49" s="33">
        <f>SUM(CW44:CW48)</f>
        <v>57.65</v>
      </c>
      <c r="CX49" s="362"/>
      <c r="CY49" s="33">
        <f>SUM(CY44:CY48)</f>
        <v>52.849999999999994</v>
      </c>
      <c r="CZ49" s="33">
        <f>SUM(CZ44:CZ48)</f>
        <v>53.35</v>
      </c>
      <c r="DA49" s="33">
        <f>SUM(DA44:DA48)</f>
        <v>53.199999999999996</v>
      </c>
      <c r="DB49" s="33">
        <f>SUM(DB44:DB48)</f>
        <v>54.15</v>
      </c>
      <c r="DC49" s="362"/>
      <c r="DD49" s="33">
        <f>SUM(DD44:DD48)</f>
        <v>63</v>
      </c>
      <c r="DE49" s="33">
        <f>SUM(DE44:DE48)</f>
        <v>57.099999999999994</v>
      </c>
      <c r="DF49" s="33">
        <f>SUM(DF44:DF48)</f>
        <v>59.099999999999994</v>
      </c>
      <c r="DG49" s="33">
        <f>SUM(DG44:DG48)</f>
        <v>64.7</v>
      </c>
      <c r="DH49" s="362"/>
      <c r="DI49" s="33">
        <f>SUM(DI44:DI48)</f>
        <v>67.6</v>
      </c>
      <c r="DJ49" s="33">
        <f>SUM(DJ44:DJ48)</f>
        <v>64.19999999999999</v>
      </c>
      <c r="DK49" s="33">
        <f>SUM(DK44:DK48)</f>
        <v>68</v>
      </c>
      <c r="DL49" s="33">
        <f>SUM(DL44:DL48)</f>
        <v>71.4</v>
      </c>
      <c r="DM49" s="362"/>
      <c r="DN49" s="33" t="e">
        <f>SUM(DN44:DN48)</f>
        <v>#NUM!</v>
      </c>
      <c r="DO49" s="33" t="e">
        <f>SUM(DO44:DO48)</f>
        <v>#NUM!</v>
      </c>
      <c r="DP49" s="33" t="e">
        <f>SUM(DP44:DP48)</f>
        <v>#NUM!</v>
      </c>
      <c r="DQ49" s="33" t="e">
        <f>SUM(DQ44:DQ48)</f>
        <v>#NUM!</v>
      </c>
      <c r="DR49" s="362"/>
      <c r="DS49" s="33" t="e">
        <f>SUM(DS44:DS48)</f>
        <v>#NUM!</v>
      </c>
      <c r="DT49" s="33" t="e">
        <f>SUM(DT44:DT48)</f>
        <v>#NUM!</v>
      </c>
      <c r="DU49" s="33" t="e">
        <f>SUM(DU44:DU48)</f>
        <v>#NUM!</v>
      </c>
      <c r="DV49" s="33" t="e">
        <f>SUM(DV44:DV48)</f>
        <v>#NUM!</v>
      </c>
      <c r="DW49" s="362"/>
    </row>
    <row r="50" spans="1:127" s="31" customFormat="1" ht="15.75" thickBot="1">
      <c r="A50" s="278" t="s">
        <v>17</v>
      </c>
      <c r="B50" s="281"/>
      <c r="C50" s="282"/>
      <c r="D50" s="386">
        <f>IF(ISBLANK(D44),"",CT49)</f>
        <v>56.2</v>
      </c>
      <c r="E50" s="386">
        <f>IF(ISBLANK(E44),"",CU49)</f>
        <v>52.75</v>
      </c>
      <c r="F50" s="386">
        <f>IF(ISBLANK(F44),"",CV49)</f>
        <v>54.699999999999996</v>
      </c>
      <c r="G50" s="386">
        <f>IF(ISBLANK(G44),"",CW49)</f>
        <v>57.65</v>
      </c>
      <c r="H50" s="387">
        <f t="shared" si="35"/>
        <v>221.3</v>
      </c>
      <c r="I50"/>
      <c r="J50" s="278" t="s">
        <v>17</v>
      </c>
      <c r="K50" s="281"/>
      <c r="L50" s="282"/>
      <c r="M50" s="386">
        <f>IF(ISBLANK(M44),"",CY49)</f>
        <v>52.849999999999994</v>
      </c>
      <c r="N50" s="386">
        <f>IF(ISBLANK(N44),"",CZ49)</f>
        <v>53.35</v>
      </c>
      <c r="O50" s="386">
        <f>IF(ISBLANK(O44),"",DA49)</f>
        <v>53.199999999999996</v>
      </c>
      <c r="P50" s="386">
        <f>IF(ISBLANK(P44),"",DB49)</f>
        <v>54.15</v>
      </c>
      <c r="Q50" s="387">
        <f t="shared" si="37"/>
        <v>213.54999999999998</v>
      </c>
      <c r="R50"/>
      <c r="S50" s="278" t="s">
        <v>17</v>
      </c>
      <c r="T50" s="281"/>
      <c r="U50" s="282"/>
      <c r="V50" s="386">
        <f>IF(ISBLANK(V44),"",DD49)</f>
        <v>63</v>
      </c>
      <c r="W50" s="386">
        <f>IF(ISBLANK(W44),"",DE49)</f>
        <v>57.099999999999994</v>
      </c>
      <c r="X50" s="386">
        <f>IF(ISBLANK(X44),"",DF49)</f>
        <v>59.099999999999994</v>
      </c>
      <c r="Y50" s="386">
        <f>IF(ISBLANK(Y44),"",DG49)</f>
        <v>64.7</v>
      </c>
      <c r="Z50" s="387">
        <f t="shared" si="39"/>
        <v>243.89999999999998</v>
      </c>
      <c r="AA50"/>
      <c r="AB50" s="278" t="s">
        <v>17</v>
      </c>
      <c r="AC50" s="281"/>
      <c r="AD50" s="282"/>
      <c r="AE50" s="386">
        <f>IF(ISBLANK(AE44),"",DI49)</f>
        <v>67.6</v>
      </c>
      <c r="AF50" s="386">
        <f>IF(ISBLANK(AF44),"",DJ49)</f>
        <v>64.19999999999999</v>
      </c>
      <c r="AG50" s="386">
        <f>IF(ISBLANK(AG44),"",DK49)</f>
        <v>68</v>
      </c>
      <c r="AH50" s="386">
        <f>IF(ISBLANK(AH44),"",DL49)</f>
        <v>71.4</v>
      </c>
      <c r="AI50" s="387">
        <f t="shared" si="41"/>
        <v>271.2</v>
      </c>
      <c r="AJ50"/>
      <c r="AK50" s="278" t="s">
        <v>17</v>
      </c>
      <c r="AL50" s="279"/>
      <c r="AM50" s="280"/>
      <c r="AN50" s="386">
        <f>IF(ISBLANK(AN44),"",DN49)</f>
      </c>
      <c r="AO50" s="386">
        <f>IF(ISBLANK(AO44),"",DO49)</f>
      </c>
      <c r="AP50" s="386">
        <f>IF(ISBLANK(AP44),"",DP49)</f>
      </c>
      <c r="AQ50" s="386">
        <f>IF(ISBLANK(AQ44),"",DQ49)</f>
      </c>
      <c r="AR50" s="387">
        <f t="shared" si="43"/>
        <v>0</v>
      </c>
      <c r="AS50"/>
      <c r="AT50" s="278" t="s">
        <v>17</v>
      </c>
      <c r="AU50" s="281"/>
      <c r="AV50" s="282"/>
      <c r="AW50" s="386">
        <f>IF(ISBLANK(AW44),"",DS49)</f>
      </c>
      <c r="AX50" s="386">
        <f>IF(ISBLANK(AX44),"",DT49)</f>
      </c>
      <c r="AY50" s="386">
        <f>IF(ISBLANK(AY44),"",DU49)</f>
      </c>
      <c r="AZ50" s="386">
        <f>IF(ISBLANK(AZ44),"",DV49)</f>
      </c>
      <c r="BA50" s="387">
        <f t="shared" si="45"/>
        <v>0</v>
      </c>
      <c r="BB50"/>
      <c r="BI50" s="284"/>
      <c r="BJ50" s="284"/>
      <c r="BK50" s="284"/>
      <c r="BL50" s="284"/>
      <c r="BM50" s="284"/>
      <c r="BN50" s="284"/>
      <c r="BO50" s="286"/>
      <c r="BP50" s="284"/>
      <c r="BQ50" s="284"/>
      <c r="BR50" s="284"/>
      <c r="BS50" s="284"/>
      <c r="BT50" s="284"/>
      <c r="BU50" s="284"/>
      <c r="BV50" s="286"/>
      <c r="BW50" s="284"/>
      <c r="BX50" s="284"/>
      <c r="BY50" s="284"/>
      <c r="BZ50" s="284"/>
      <c r="CA50" s="284"/>
      <c r="CB50" s="284"/>
      <c r="CC50" s="286"/>
      <c r="CD50" s="284"/>
      <c r="CE50" s="284"/>
      <c r="CF50" s="284"/>
      <c r="CG50" s="284"/>
      <c r="CH50" s="284"/>
      <c r="CI50" s="284"/>
      <c r="CJ50" s="286"/>
      <c r="CK50" s="284"/>
      <c r="CL50" s="284"/>
      <c r="CM50" s="284"/>
      <c r="CN50" s="284"/>
      <c r="CO50" s="284"/>
      <c r="CP50" s="284"/>
      <c r="CQ50" s="286"/>
      <c r="CS50" s="363"/>
      <c r="CT50" s="33"/>
      <c r="CU50" s="33"/>
      <c r="CV50" s="33"/>
      <c r="CW50" s="33"/>
      <c r="CX50" s="363"/>
      <c r="DC50" s="363"/>
      <c r="DH50" s="363"/>
      <c r="DM50" s="363"/>
      <c r="DR50" s="363"/>
      <c r="DW50" s="363"/>
    </row>
    <row r="51" spans="1:127" ht="12.75">
      <c r="A51" s="269"/>
      <c r="B51" s="269"/>
      <c r="C51" s="270"/>
      <c r="D51" s="269"/>
      <c r="E51" s="269"/>
      <c r="F51" s="269"/>
      <c r="G51" s="269"/>
      <c r="H51" s="269"/>
      <c r="J51" s="31"/>
      <c r="K51" s="31"/>
      <c r="L51" s="33"/>
      <c r="U51" s="7"/>
      <c r="AD51" s="7"/>
      <c r="AV51" s="7"/>
      <c r="BO51" s="285"/>
      <c r="BP51" s="284"/>
      <c r="BQ51" s="284"/>
      <c r="BR51" s="284"/>
      <c r="BS51" s="284"/>
      <c r="BT51" s="284"/>
      <c r="BU51" s="284"/>
      <c r="BV51" s="285"/>
      <c r="BW51" s="284"/>
      <c r="BX51" s="284"/>
      <c r="BY51" s="284"/>
      <c r="BZ51" s="284"/>
      <c r="CA51" s="284"/>
      <c r="CB51" s="284"/>
      <c r="CC51" s="285"/>
      <c r="CD51" s="284"/>
      <c r="CE51" s="284"/>
      <c r="CF51" s="284"/>
      <c r="CG51" s="284"/>
      <c r="CH51" s="284"/>
      <c r="CI51" s="284"/>
      <c r="CJ51" s="285"/>
      <c r="CK51" s="284"/>
      <c r="CL51" s="284"/>
      <c r="CM51" s="284"/>
      <c r="CN51" s="284"/>
      <c r="CO51" s="284"/>
      <c r="CP51" s="284"/>
      <c r="CQ51" s="285"/>
      <c r="CS51" s="362"/>
      <c r="CX51" s="362"/>
      <c r="DC51" s="362"/>
      <c r="DH51" s="362"/>
      <c r="DM51" s="362"/>
      <c r="DR51" s="362"/>
      <c r="DW51" s="362"/>
    </row>
    <row r="52" spans="1:127" ht="12.75">
      <c r="A52" s="269"/>
      <c r="B52" s="269"/>
      <c r="C52" s="270"/>
      <c r="D52" s="269"/>
      <c r="E52" s="269"/>
      <c r="F52" s="269"/>
      <c r="G52" s="269"/>
      <c r="H52" s="269"/>
      <c r="L52" s="7"/>
      <c r="U52" s="7"/>
      <c r="AD52" s="7"/>
      <c r="AV52" s="7"/>
      <c r="BO52" s="285"/>
      <c r="BP52" s="284"/>
      <c r="BQ52" s="284"/>
      <c r="BR52" s="284"/>
      <c r="BS52" s="284"/>
      <c r="BT52" s="284"/>
      <c r="BU52" s="284"/>
      <c r="BV52" s="285"/>
      <c r="BW52" s="284"/>
      <c r="BX52" s="284"/>
      <c r="BY52" s="284"/>
      <c r="BZ52" s="284"/>
      <c r="CA52" s="284"/>
      <c r="CB52" s="284"/>
      <c r="CC52" s="285"/>
      <c r="CD52" s="284"/>
      <c r="CE52" s="284"/>
      <c r="CF52" s="284"/>
      <c r="CG52" s="284"/>
      <c r="CH52" s="284"/>
      <c r="CI52" s="284"/>
      <c r="CJ52" s="285"/>
      <c r="CK52" s="284"/>
      <c r="CL52" s="284"/>
      <c r="CM52" s="284"/>
      <c r="CN52" s="284"/>
      <c r="CO52" s="284"/>
      <c r="CP52" s="284"/>
      <c r="CQ52" s="285"/>
      <c r="CS52" s="362"/>
      <c r="CX52" s="362"/>
      <c r="DC52" s="362"/>
      <c r="DH52" s="362"/>
      <c r="DM52" s="362"/>
      <c r="DR52" s="362"/>
      <c r="DW52" s="362"/>
    </row>
    <row r="53" spans="1:127" ht="15">
      <c r="A53" s="262" t="s">
        <v>0</v>
      </c>
      <c r="B53" s="263"/>
      <c r="C53" s="263"/>
      <c r="D53" s="263"/>
      <c r="E53" s="263"/>
      <c r="F53" s="264"/>
      <c r="G53" s="355" t="str">
        <f>G1</f>
        <v>Vitré le</v>
      </c>
      <c r="H53" s="356">
        <f>H$1</f>
        <v>43492</v>
      </c>
      <c r="J53" s="1" t="s">
        <v>0</v>
      </c>
      <c r="K53" s="2"/>
      <c r="L53" s="2"/>
      <c r="M53" s="2"/>
      <c r="N53" s="2"/>
      <c r="O53" s="3"/>
      <c r="P53" s="355" t="str">
        <f>$G$1</f>
        <v>Vitré le</v>
      </c>
      <c r="Q53" s="356">
        <f>Q$1</f>
        <v>43492</v>
      </c>
      <c r="S53" s="1" t="s">
        <v>0</v>
      </c>
      <c r="T53" s="2"/>
      <c r="U53" s="2"/>
      <c r="V53" s="2"/>
      <c r="W53" s="2"/>
      <c r="X53" s="3"/>
      <c r="Y53" s="355" t="str">
        <f>$G$1</f>
        <v>Vitré le</v>
      </c>
      <c r="Z53" s="356">
        <f>Z$1</f>
        <v>43492</v>
      </c>
      <c r="AB53" s="1" t="s">
        <v>0</v>
      </c>
      <c r="AC53" s="2"/>
      <c r="AD53" s="2"/>
      <c r="AE53" s="2"/>
      <c r="AF53" s="2"/>
      <c r="AG53" s="3"/>
      <c r="AH53" s="355" t="str">
        <f>$G$1</f>
        <v>Vitré le</v>
      </c>
      <c r="AI53" s="356">
        <f>AI$1</f>
        <v>43492</v>
      </c>
      <c r="AK53" s="357" t="s">
        <v>0</v>
      </c>
      <c r="AL53" s="188"/>
      <c r="AM53" s="1"/>
      <c r="AN53" s="2"/>
      <c r="AO53" s="2"/>
      <c r="AP53" s="3"/>
      <c r="AQ53" s="355" t="str">
        <f>$G$1</f>
        <v>Vitré le</v>
      </c>
      <c r="AR53" s="356">
        <f>AR$1</f>
        <v>43492</v>
      </c>
      <c r="AT53" s="1" t="s">
        <v>0</v>
      </c>
      <c r="AU53" s="2"/>
      <c r="AV53" s="2"/>
      <c r="AW53" s="2"/>
      <c r="AX53" s="2"/>
      <c r="AY53" s="3"/>
      <c r="AZ53" s="355" t="str">
        <f>$G$1</f>
        <v>Vitré le</v>
      </c>
      <c r="BA53" s="356">
        <f>BA$1</f>
        <v>43492</v>
      </c>
      <c r="BO53" s="285"/>
      <c r="BP53" s="284"/>
      <c r="BQ53" s="284"/>
      <c r="BR53" s="284"/>
      <c r="BS53" s="284"/>
      <c r="BT53" s="284"/>
      <c r="BU53" s="284"/>
      <c r="BV53" s="285"/>
      <c r="BW53" s="284"/>
      <c r="BX53" s="284"/>
      <c r="BY53" s="284"/>
      <c r="BZ53" s="284"/>
      <c r="CA53" s="284"/>
      <c r="CB53" s="284"/>
      <c r="CC53" s="285"/>
      <c r="CD53" s="284"/>
      <c r="CE53" s="284"/>
      <c r="CF53" s="284"/>
      <c r="CG53" s="284"/>
      <c r="CH53" s="284"/>
      <c r="CI53" s="284"/>
      <c r="CJ53" s="285"/>
      <c r="CK53" s="284"/>
      <c r="CL53" s="284"/>
      <c r="CM53" s="284"/>
      <c r="CN53" s="284"/>
      <c r="CO53" s="284"/>
      <c r="CP53" s="284"/>
      <c r="CQ53" s="285"/>
      <c r="CS53" s="362"/>
      <c r="CX53" s="362"/>
      <c r="DC53" s="362"/>
      <c r="DH53" s="362"/>
      <c r="DM53" s="362"/>
      <c r="DR53" s="362"/>
      <c r="DW53" s="362"/>
    </row>
    <row r="54" spans="1:127" ht="15">
      <c r="A54" s="265" t="s">
        <v>1</v>
      </c>
      <c r="B54" s="624" t="s">
        <v>13</v>
      </c>
      <c r="C54" s="624"/>
      <c r="D54" s="624"/>
      <c r="E54" s="624"/>
      <c r="F54" s="264"/>
      <c r="G54" s="264"/>
      <c r="J54" s="206" t="s">
        <v>1</v>
      </c>
      <c r="K54" s="622" t="s">
        <v>13</v>
      </c>
      <c r="L54" s="622"/>
      <c r="M54" s="622"/>
      <c r="N54" s="622"/>
      <c r="O54" s="3"/>
      <c r="P54" s="3"/>
      <c r="Q54" s="3"/>
      <c r="S54" s="206" t="s">
        <v>1</v>
      </c>
      <c r="T54" s="623" t="s">
        <v>18</v>
      </c>
      <c r="U54" s="623"/>
      <c r="V54" s="623"/>
      <c r="W54" s="623"/>
      <c r="X54" s="3"/>
      <c r="Y54" s="3"/>
      <c r="Z54" s="3"/>
      <c r="AB54" s="206" t="s">
        <v>1</v>
      </c>
      <c r="AC54" s="623" t="s">
        <v>15</v>
      </c>
      <c r="AD54" s="623"/>
      <c r="AE54" s="623"/>
      <c r="AF54" s="623"/>
      <c r="AG54" s="3"/>
      <c r="AH54" s="3"/>
      <c r="AI54" s="3"/>
      <c r="AK54" s="206" t="s">
        <v>1</v>
      </c>
      <c r="AL54" s="622"/>
      <c r="AM54" s="622"/>
      <c r="AN54" s="622"/>
      <c r="AO54" s="622"/>
      <c r="AP54" s="3"/>
      <c r="AQ54" s="3"/>
      <c r="AR54" s="3"/>
      <c r="AT54" s="206" t="s">
        <v>1</v>
      </c>
      <c r="AU54" s="622"/>
      <c r="AV54" s="622"/>
      <c r="AW54" s="622"/>
      <c r="AX54" s="622"/>
      <c r="AY54" s="3"/>
      <c r="AZ54" s="3"/>
      <c r="BA54" s="3"/>
      <c r="BO54" s="285"/>
      <c r="BP54" s="284"/>
      <c r="BQ54" s="284"/>
      <c r="BR54" s="284"/>
      <c r="BS54" s="284"/>
      <c r="BT54" s="284"/>
      <c r="BU54" s="284"/>
      <c r="BV54" s="285"/>
      <c r="BW54" s="284"/>
      <c r="BX54" s="284"/>
      <c r="BY54" s="284"/>
      <c r="BZ54" s="284"/>
      <c r="CA54" s="284"/>
      <c r="CB54" s="284"/>
      <c r="CC54" s="285"/>
      <c r="CD54" s="284"/>
      <c r="CE54" s="284"/>
      <c r="CF54" s="284"/>
      <c r="CG54" s="284"/>
      <c r="CH54" s="284"/>
      <c r="CI54" s="284"/>
      <c r="CJ54" s="285"/>
      <c r="CK54" s="284"/>
      <c r="CL54" s="284"/>
      <c r="CM54" s="284"/>
      <c r="CN54" s="284"/>
      <c r="CO54" s="284"/>
      <c r="CP54" s="284"/>
      <c r="CQ54" s="285"/>
      <c r="CS54" s="362"/>
      <c r="CX54" s="362"/>
      <c r="DC54" s="362"/>
      <c r="DH54" s="362"/>
      <c r="DM54" s="362"/>
      <c r="DR54" s="362"/>
      <c r="DW54" s="362"/>
    </row>
    <row r="55" spans="1:127" ht="15.75" thickBot="1">
      <c r="A55" s="265" t="s">
        <v>118</v>
      </c>
      <c r="B55" s="624" t="s">
        <v>124</v>
      </c>
      <c r="C55" s="624"/>
      <c r="D55" s="624"/>
      <c r="E55" s="266" t="s">
        <v>119</v>
      </c>
      <c r="F55" s="267">
        <v>1</v>
      </c>
      <c r="G55" s="268"/>
      <c r="H55" s="358">
        <v>5</v>
      </c>
      <c r="J55" s="206" t="s">
        <v>118</v>
      </c>
      <c r="K55" s="621" t="s">
        <v>83</v>
      </c>
      <c r="L55" s="621"/>
      <c r="M55" s="621"/>
      <c r="N55" s="5" t="s">
        <v>119</v>
      </c>
      <c r="O55" s="6">
        <v>1</v>
      </c>
      <c r="P55" s="3"/>
      <c r="Q55" s="359">
        <v>17</v>
      </c>
      <c r="S55" s="206" t="s">
        <v>118</v>
      </c>
      <c r="T55" s="624" t="s">
        <v>82</v>
      </c>
      <c r="U55" s="624"/>
      <c r="V55" s="624"/>
      <c r="W55" s="5" t="s">
        <v>119</v>
      </c>
      <c r="X55" s="6">
        <v>2</v>
      </c>
      <c r="Y55" s="3"/>
      <c r="Z55" s="359">
        <v>29</v>
      </c>
      <c r="AB55" s="206" t="s">
        <v>118</v>
      </c>
      <c r="AC55" s="624" t="s">
        <v>81</v>
      </c>
      <c r="AD55" s="624"/>
      <c r="AE55" s="624"/>
      <c r="AF55" s="5" t="s">
        <v>119</v>
      </c>
      <c r="AG55" s="6">
        <v>1</v>
      </c>
      <c r="AH55" s="3"/>
      <c r="AI55" s="359">
        <v>41</v>
      </c>
      <c r="AK55" s="206" t="s">
        <v>118</v>
      </c>
      <c r="AL55" s="621"/>
      <c r="AM55" s="621"/>
      <c r="AN55" s="621"/>
      <c r="AO55" s="5" t="s">
        <v>119</v>
      </c>
      <c r="AP55" s="6"/>
      <c r="AQ55" s="3"/>
      <c r="AR55" s="359">
        <v>53</v>
      </c>
      <c r="AT55" s="206" t="s">
        <v>118</v>
      </c>
      <c r="AU55" s="621"/>
      <c r="AV55" s="621"/>
      <c r="AW55" s="621"/>
      <c r="AX55" s="5" t="s">
        <v>119</v>
      </c>
      <c r="AY55" s="6"/>
      <c r="AZ55" s="3"/>
      <c r="BA55" s="359">
        <v>65</v>
      </c>
      <c r="BO55" s="285"/>
      <c r="BP55" s="284"/>
      <c r="BQ55" s="284"/>
      <c r="BR55" s="284"/>
      <c r="BS55" s="284"/>
      <c r="BT55" s="284"/>
      <c r="BU55" s="284"/>
      <c r="BV55" s="285"/>
      <c r="BW55" s="284"/>
      <c r="BX55" s="284"/>
      <c r="BY55" s="284"/>
      <c r="BZ55" s="284"/>
      <c r="CA55" s="284"/>
      <c r="CB55" s="284"/>
      <c r="CC55" s="285"/>
      <c r="CD55" s="284"/>
      <c r="CE55" s="284"/>
      <c r="CF55" s="284"/>
      <c r="CG55" s="284"/>
      <c r="CH55" s="284"/>
      <c r="CI55" s="284"/>
      <c r="CJ55" s="285"/>
      <c r="CK55" s="284"/>
      <c r="CL55" s="284"/>
      <c r="CM55" s="284"/>
      <c r="CN55" s="284"/>
      <c r="CO55" s="284"/>
      <c r="CP55" s="284"/>
      <c r="CQ55" s="285"/>
      <c r="CS55" s="362"/>
      <c r="CX55" s="362"/>
      <c r="DC55" s="362"/>
      <c r="DH55" s="362"/>
      <c r="DM55" s="362"/>
      <c r="DR55" s="362"/>
      <c r="DW55" s="362"/>
    </row>
    <row r="56" spans="1:127" s="31" customFormat="1" ht="13.5" thickBot="1">
      <c r="A56" s="274" t="s">
        <v>5</v>
      </c>
      <c r="B56" s="275" t="s">
        <v>6</v>
      </c>
      <c r="C56" s="275" t="s">
        <v>7</v>
      </c>
      <c r="D56" s="276" t="s">
        <v>8</v>
      </c>
      <c r="E56" s="276" t="s">
        <v>9</v>
      </c>
      <c r="F56" s="276" t="s">
        <v>10</v>
      </c>
      <c r="G56" s="276" t="s">
        <v>11</v>
      </c>
      <c r="H56" s="277" t="s">
        <v>12</v>
      </c>
      <c r="I56"/>
      <c r="J56" s="274" t="s">
        <v>5</v>
      </c>
      <c r="K56" s="275" t="s">
        <v>6</v>
      </c>
      <c r="L56" s="275" t="s">
        <v>7</v>
      </c>
      <c r="M56" s="276" t="s">
        <v>8</v>
      </c>
      <c r="N56" s="276" t="s">
        <v>9</v>
      </c>
      <c r="O56" s="276" t="s">
        <v>10</v>
      </c>
      <c r="P56" s="276" t="s">
        <v>11</v>
      </c>
      <c r="Q56" s="277" t="s">
        <v>12</v>
      </c>
      <c r="R56"/>
      <c r="S56" s="274" t="s">
        <v>5</v>
      </c>
      <c r="T56" s="275" t="s">
        <v>6</v>
      </c>
      <c r="U56" s="275" t="s">
        <v>7</v>
      </c>
      <c r="V56" s="276" t="s">
        <v>8</v>
      </c>
      <c r="W56" s="276" t="s">
        <v>9</v>
      </c>
      <c r="X56" s="276" t="s">
        <v>10</v>
      </c>
      <c r="Y56" s="276" t="s">
        <v>11</v>
      </c>
      <c r="Z56" s="277" t="s">
        <v>12</v>
      </c>
      <c r="AA56"/>
      <c r="AB56" s="274" t="s">
        <v>5</v>
      </c>
      <c r="AC56" s="275" t="s">
        <v>6</v>
      </c>
      <c r="AD56" s="275" t="s">
        <v>7</v>
      </c>
      <c r="AE56" s="276" t="s">
        <v>8</v>
      </c>
      <c r="AF56" s="276" t="s">
        <v>9</v>
      </c>
      <c r="AG56" s="276" t="s">
        <v>10</v>
      </c>
      <c r="AH56" s="276" t="s">
        <v>11</v>
      </c>
      <c r="AI56" s="277" t="s">
        <v>12</v>
      </c>
      <c r="AJ56"/>
      <c r="AK56" s="274" t="s">
        <v>5</v>
      </c>
      <c r="AL56" s="275" t="s">
        <v>6</v>
      </c>
      <c r="AM56" s="275" t="s">
        <v>7</v>
      </c>
      <c r="AN56" s="276" t="s">
        <v>8</v>
      </c>
      <c r="AO56" s="276" t="s">
        <v>9</v>
      </c>
      <c r="AP56" s="276" t="s">
        <v>10</v>
      </c>
      <c r="AQ56" s="276" t="s">
        <v>11</v>
      </c>
      <c r="AR56" s="277" t="s">
        <v>12</v>
      </c>
      <c r="AS56"/>
      <c r="AT56" s="274" t="s">
        <v>5</v>
      </c>
      <c r="AU56" s="275" t="s">
        <v>6</v>
      </c>
      <c r="AV56" s="275" t="s">
        <v>7</v>
      </c>
      <c r="AW56" s="276" t="s">
        <v>8</v>
      </c>
      <c r="AX56" s="276" t="s">
        <v>9</v>
      </c>
      <c r="AY56" s="276" t="s">
        <v>10</v>
      </c>
      <c r="AZ56" s="276" t="s">
        <v>11</v>
      </c>
      <c r="BA56" s="277" t="s">
        <v>12</v>
      </c>
      <c r="BB56"/>
      <c r="BI56" s="284"/>
      <c r="BJ56" s="284"/>
      <c r="BK56" s="284"/>
      <c r="BL56" s="284"/>
      <c r="BM56" s="284"/>
      <c r="BN56" s="284"/>
      <c r="BO56" s="286"/>
      <c r="BP56" s="284"/>
      <c r="BQ56" s="284"/>
      <c r="BR56" s="284"/>
      <c r="BS56" s="284"/>
      <c r="BT56" s="284"/>
      <c r="BU56" s="284"/>
      <c r="BV56" s="286"/>
      <c r="BW56" s="284"/>
      <c r="BX56" s="284"/>
      <c r="BY56" s="284"/>
      <c r="BZ56" s="284"/>
      <c r="CA56" s="284"/>
      <c r="CB56" s="284"/>
      <c r="CC56" s="286"/>
      <c r="CD56" s="284"/>
      <c r="CE56" s="284"/>
      <c r="CF56" s="284"/>
      <c r="CG56" s="284"/>
      <c r="CH56" s="284"/>
      <c r="CI56" s="284"/>
      <c r="CJ56" s="286"/>
      <c r="CK56" s="284"/>
      <c r="CL56" s="284"/>
      <c r="CM56" s="284"/>
      <c r="CN56" s="284"/>
      <c r="CO56" s="284"/>
      <c r="CP56" s="284"/>
      <c r="CQ56" s="286"/>
      <c r="CS56" s="363"/>
      <c r="CT56" s="33"/>
      <c r="CU56" s="33"/>
      <c r="CV56" s="33"/>
      <c r="CW56" s="33"/>
      <c r="CX56" s="363"/>
      <c r="DC56" s="363"/>
      <c r="DH56" s="363"/>
      <c r="DM56" s="363"/>
      <c r="DR56" s="363"/>
      <c r="DW56" s="363"/>
    </row>
    <row r="57" spans="1:127" ht="15">
      <c r="A57" s="540" t="s">
        <v>463</v>
      </c>
      <c r="B57" s="448" t="s">
        <v>464</v>
      </c>
      <c r="C57" s="467"/>
      <c r="D57" s="383">
        <v>15.2</v>
      </c>
      <c r="E57" s="383">
        <v>14.3</v>
      </c>
      <c r="F57" s="383">
        <v>13.6</v>
      </c>
      <c r="G57" s="383">
        <v>14.7</v>
      </c>
      <c r="H57" s="384">
        <f aca="true" t="shared" si="47" ref="H57:H63">SUM(D57:G57)</f>
        <v>57.8</v>
      </c>
      <c r="I57" s="284">
        <f aca="true" t="shared" si="48" ref="I57:I62">RANK(H57,$H$57:$H$62,0)</f>
        <v>4</v>
      </c>
      <c r="J57" s="540" t="s">
        <v>415</v>
      </c>
      <c r="K57" s="448" t="s">
        <v>342</v>
      </c>
      <c r="L57" s="467"/>
      <c r="M57" s="383">
        <v>8.7</v>
      </c>
      <c r="N57" s="383">
        <v>13.65</v>
      </c>
      <c r="O57" s="383">
        <v>13.1</v>
      </c>
      <c r="P57" s="383">
        <v>13.5</v>
      </c>
      <c r="Q57" s="384">
        <f aca="true" t="shared" si="49" ref="Q57:Q63">SUM(M57:P57)</f>
        <v>48.95</v>
      </c>
      <c r="R57" s="284">
        <f aca="true" t="shared" si="50" ref="R57:R62">RANK(Q57,$Q$57:$Q$62,0)</f>
        <v>5</v>
      </c>
      <c r="S57" s="524" t="s">
        <v>332</v>
      </c>
      <c r="T57" s="525" t="s">
        <v>333</v>
      </c>
      <c r="U57" s="526"/>
      <c r="V57" s="383">
        <v>15.1</v>
      </c>
      <c r="W57" s="383">
        <v>13.65</v>
      </c>
      <c r="X57" s="383">
        <v>14.5</v>
      </c>
      <c r="Y57" s="383">
        <v>15.9</v>
      </c>
      <c r="Z57" s="384">
        <f aca="true" t="shared" si="51" ref="Z57:Z63">SUM(V57:Y57)</f>
        <v>59.15</v>
      </c>
      <c r="AA57" s="284">
        <f aca="true" t="shared" si="52" ref="AA57:AA62">RANK(Z57,$Z$57:$Z$62,0)</f>
        <v>2</v>
      </c>
      <c r="AB57" s="545" t="s">
        <v>254</v>
      </c>
      <c r="AC57" s="461" t="s">
        <v>255</v>
      </c>
      <c r="AD57" s="465"/>
      <c r="AE57" s="383">
        <v>15.9</v>
      </c>
      <c r="AF57" s="383">
        <v>15.1</v>
      </c>
      <c r="AG57" s="383">
        <v>16.4</v>
      </c>
      <c r="AH57" s="383">
        <v>18</v>
      </c>
      <c r="AI57" s="384">
        <f aca="true" t="shared" si="53" ref="AI57:AI63">SUM(AE57:AH57)</f>
        <v>65.4</v>
      </c>
      <c r="AJ57" s="284">
        <f aca="true" t="shared" si="54" ref="AJ57:AJ62">RANK(AI57,$AI$57:$AI$62,0)</f>
        <v>6</v>
      </c>
      <c r="AK57" s="457"/>
      <c r="AL57" s="461"/>
      <c r="AM57" s="465"/>
      <c r="AN57" s="383"/>
      <c r="AO57" s="383"/>
      <c r="AP57" s="383"/>
      <c r="AQ57" s="383"/>
      <c r="AR57" s="384">
        <f aca="true" t="shared" si="55" ref="AR57:AR63">SUM(AN57:AQ57)</f>
        <v>0</v>
      </c>
      <c r="AS57" s="284">
        <f aca="true" t="shared" si="56" ref="AS57:AS62">RANK(AR57,$AR$57:$AR$62,0)</f>
        <v>1</v>
      </c>
      <c r="AT57" s="457"/>
      <c r="AU57" s="461"/>
      <c r="AV57" s="465"/>
      <c r="AW57" s="383"/>
      <c r="AX57" s="383"/>
      <c r="AY57" s="383"/>
      <c r="AZ57" s="383"/>
      <c r="BA57" s="384">
        <f aca="true" t="shared" si="57" ref="BA57:BA63">SUM(AW57:AZ57)</f>
        <v>0</v>
      </c>
      <c r="BB57" s="284">
        <f aca="true" t="shared" si="58" ref="BB57:BB62">RANK(BA57,$BA$57:$BA$62,0)</f>
        <v>1</v>
      </c>
      <c r="BI57" s="284">
        <f>IF(($B$55)="DEBUTANTES",1,"")</f>
      </c>
      <c r="BJ57" s="284">
        <f>IF(($B$55)="DEBUTANTES",COUNTA($A$57:$A$62),"")</f>
      </c>
      <c r="BK57" s="284">
        <f>IF(($B$55)="DEBUTANTES",$D$63,"")</f>
      </c>
      <c r="BL57" s="284">
        <f>IF(($B$55)="DEBUTANTES",$E$63,"")</f>
      </c>
      <c r="BM57" s="284">
        <f>IF(($B$55)="DEBUTANTES",$F$63,"")</f>
      </c>
      <c r="BN57" s="284">
        <f>IF(($B$55)="DEBUTANTES",$G$63,"")</f>
      </c>
      <c r="BO57" s="285"/>
      <c r="BP57" s="284">
        <f>IF(($B$55)="PROMO-HONNEUR",1,"")</f>
        <v>1</v>
      </c>
      <c r="BQ57" s="284">
        <f>IF(($B$55)="PROMO-HONNEUR",COUNTA($A$57:$A$62),"")</f>
        <v>6</v>
      </c>
      <c r="BR57" s="284">
        <f>IF(($B$55)="PROMO-HONNEUR",$D$63,"")</f>
        <v>60.199999999999996</v>
      </c>
      <c r="BS57" s="284">
        <f>IF(($B$55)="PROMO-HONNEUR",$E$63,"")</f>
        <v>57.400000000000006</v>
      </c>
      <c r="BT57" s="284">
        <f>IF(($B$55)="PROMO-HONNEUR",$F$63,"")</f>
        <v>57.900000000000006</v>
      </c>
      <c r="BU57" s="284">
        <f>IF(($B$55)="PROMO-HONNEUR",$G$63,"")</f>
        <v>58.6</v>
      </c>
      <c r="BV57" s="285"/>
      <c r="BW57" s="284">
        <f>IF(($B$55)="HONNEUR",1,"")</f>
      </c>
      <c r="BX57" s="284">
        <f>IF(($B$55)="HONNEUR",COUNTA($A$57:$A$62),"")</f>
      </c>
      <c r="BY57" s="284">
        <f>IF(($B$55)="HONNEUR",$D$63,"")</f>
      </c>
      <c r="BZ57" s="284">
        <f>IF(($B$55)="HONNEUR",$E$63,"")</f>
      </c>
      <c r="CA57" s="284">
        <f>IF(($B$55)="HONNEUR",$F$63,"")</f>
      </c>
      <c r="CB57" s="284">
        <f>IF(($B$55)="HONNEUR",$G$63,"")</f>
      </c>
      <c r="CC57" s="285"/>
      <c r="CD57" s="284">
        <f>IF(($B$55)="PROMO-EXCEL.",1,"")</f>
      </c>
      <c r="CE57" s="284">
        <f>IF(($B$55)="PROMO-EXCEL.",COUNTA($A$57:$A$62),"")</f>
      </c>
      <c r="CF57" s="284">
        <f>IF(($B$55)="PROMO-EXCEL.",$D$63,"")</f>
      </c>
      <c r="CG57" s="284">
        <f>IF(($B$55)="PROMO-EXCEL.",$E$63,"")</f>
      </c>
      <c r="CH57" s="284">
        <f>IF(($B$55)="PROMO-EXCEL.",$F$63,"")</f>
      </c>
      <c r="CI57" s="284">
        <f>IF(($B$55)="PROMO-EXCEL.",$G$63,"")</f>
      </c>
      <c r="CJ57" s="285"/>
      <c r="CK57" s="284">
        <f>IF(($B$55)="EXCELLENCE",1,"")</f>
      </c>
      <c r="CL57" s="284">
        <f>IF(($B$55)="EXCELLENCE",COUNTA($A$57:$A$62),"")</f>
      </c>
      <c r="CM57" s="284">
        <f>IF(($B$55)="EXCELLENCE",$D$63,"")</f>
      </c>
      <c r="CN57" s="284">
        <f>IF(($B$55)="EXCELLENCE",$E$63,"")</f>
      </c>
      <c r="CO57" s="284">
        <f>IF(($B$55)="EXCELLENCE",$F$63,"")</f>
      </c>
      <c r="CP57" s="284">
        <f>IF(($B$55)="EXCELLENCE",$G$63,"")</f>
      </c>
      <c r="CQ57" s="285"/>
      <c r="CS57" s="362"/>
      <c r="CT57" s="33">
        <f>LARGE(D57:D62,1)</f>
        <v>15.2</v>
      </c>
      <c r="CU57" s="33">
        <f>LARGE(E57:E62,1)</f>
        <v>14.5</v>
      </c>
      <c r="CV57" s="33">
        <f>LARGE(F57:F62,1)</f>
        <v>14.7</v>
      </c>
      <c r="CW57" s="33">
        <f>LARGE(G57:G62,1)</f>
        <v>14.7</v>
      </c>
      <c r="CX57" s="362"/>
      <c r="CY57" s="33">
        <f>LARGE(M57:M62,1)</f>
        <v>13.4</v>
      </c>
      <c r="CZ57" s="33">
        <f>LARGE(N57:N62,1)</f>
        <v>13.75</v>
      </c>
      <c r="DA57" s="33">
        <f>LARGE(O57:O62,1)</f>
        <v>13.8</v>
      </c>
      <c r="DB57" s="33">
        <f>LARGE(P57:P62,1)</f>
        <v>13.7</v>
      </c>
      <c r="DC57" s="362"/>
      <c r="DD57" s="33">
        <f>LARGE(V57:V62,1)</f>
        <v>15.65</v>
      </c>
      <c r="DE57" s="33">
        <f>LARGE(W57:W62,1)</f>
        <v>14.25</v>
      </c>
      <c r="DF57" s="33">
        <f>LARGE(X57:X62,1)</f>
        <v>14.9</v>
      </c>
      <c r="DG57" s="33">
        <f>LARGE(Y57:Y62,1)</f>
        <v>16.05</v>
      </c>
      <c r="DH57" s="362"/>
      <c r="DI57" s="33">
        <f>LARGE(AE57:AE62,1)</f>
        <v>17.9</v>
      </c>
      <c r="DJ57" s="33">
        <f>LARGE(AF57:AF62,1)</f>
        <v>16.15</v>
      </c>
      <c r="DK57" s="33">
        <f>LARGE(AG57:AG62,1)</f>
        <v>17.2</v>
      </c>
      <c r="DL57" s="33">
        <f>LARGE(AH57:AH62,1)</f>
        <v>18.15</v>
      </c>
      <c r="DM57" s="362"/>
      <c r="DN57" s="33" t="e">
        <f>LARGE(AN57:AN62,1)</f>
        <v>#NUM!</v>
      </c>
      <c r="DO57" s="33" t="e">
        <f>LARGE(AO57:AO62,1)</f>
        <v>#NUM!</v>
      </c>
      <c r="DP57" s="33" t="e">
        <f>LARGE(AP57:AP62,1)</f>
        <v>#NUM!</v>
      </c>
      <c r="DQ57" s="33" t="e">
        <f>LARGE(AQ57:AQ62,1)</f>
        <v>#NUM!</v>
      </c>
      <c r="DR57" s="362"/>
      <c r="DS57" s="33" t="e">
        <f>LARGE(AW57:AW62,1)</f>
        <v>#NUM!</v>
      </c>
      <c r="DT57" s="33" t="e">
        <f>LARGE(AX57:AX62,1)</f>
        <v>#NUM!</v>
      </c>
      <c r="DU57" s="33" t="e">
        <f>LARGE(AY57:AY62,1)</f>
        <v>#NUM!</v>
      </c>
      <c r="DV57" s="33" t="e">
        <f>LARGE(AZ57:AZ62,1)</f>
        <v>#NUM!</v>
      </c>
      <c r="DW57" s="362"/>
    </row>
    <row r="58" spans="1:127" ht="15">
      <c r="A58" s="541" t="s">
        <v>465</v>
      </c>
      <c r="B58" s="450" t="s">
        <v>466</v>
      </c>
      <c r="C58" s="468"/>
      <c r="D58" s="383">
        <v>14.9</v>
      </c>
      <c r="E58" s="383">
        <v>14.2</v>
      </c>
      <c r="F58" s="383">
        <v>13.9</v>
      </c>
      <c r="G58" s="383">
        <v>14.65</v>
      </c>
      <c r="H58" s="384">
        <f t="shared" si="47"/>
        <v>57.65</v>
      </c>
      <c r="I58" s="284">
        <f t="shared" si="48"/>
        <v>5</v>
      </c>
      <c r="J58" s="541" t="s">
        <v>416</v>
      </c>
      <c r="K58" s="450" t="s">
        <v>417</v>
      </c>
      <c r="L58" s="468"/>
      <c r="M58" s="383">
        <v>12.8</v>
      </c>
      <c r="N58" s="383">
        <v>13.6</v>
      </c>
      <c r="O58" s="383">
        <v>13.4</v>
      </c>
      <c r="P58" s="383">
        <v>13.7</v>
      </c>
      <c r="Q58" s="384">
        <f t="shared" si="49"/>
        <v>53.5</v>
      </c>
      <c r="R58" s="284">
        <f t="shared" si="50"/>
        <v>3</v>
      </c>
      <c r="S58" s="527" t="s">
        <v>334</v>
      </c>
      <c r="T58" s="528" t="s">
        <v>335</v>
      </c>
      <c r="U58" s="529"/>
      <c r="V58" s="383">
        <v>13.55</v>
      </c>
      <c r="W58" s="383">
        <v>13.6</v>
      </c>
      <c r="X58" s="383">
        <v>14.9</v>
      </c>
      <c r="Y58" s="383">
        <v>15.3</v>
      </c>
      <c r="Z58" s="384">
        <f t="shared" si="51"/>
        <v>57.349999999999994</v>
      </c>
      <c r="AA58" s="284">
        <f t="shared" si="52"/>
        <v>4</v>
      </c>
      <c r="AB58" s="545" t="s">
        <v>256</v>
      </c>
      <c r="AC58" s="461" t="s">
        <v>257</v>
      </c>
      <c r="AD58" s="465"/>
      <c r="AE58" s="383">
        <v>16.9</v>
      </c>
      <c r="AF58" s="383">
        <v>16</v>
      </c>
      <c r="AG58" s="383">
        <v>17.2</v>
      </c>
      <c r="AH58" s="383">
        <v>17.8</v>
      </c>
      <c r="AI58" s="384">
        <f t="shared" si="53"/>
        <v>67.89999999999999</v>
      </c>
      <c r="AJ58" s="284">
        <f t="shared" si="54"/>
        <v>3</v>
      </c>
      <c r="AK58" s="457"/>
      <c r="AL58" s="461"/>
      <c r="AM58" s="465"/>
      <c r="AN58" s="383"/>
      <c r="AO58" s="383"/>
      <c r="AP58" s="383"/>
      <c r="AQ58" s="383"/>
      <c r="AR58" s="384">
        <f t="shared" si="55"/>
        <v>0</v>
      </c>
      <c r="AS58" s="284">
        <f t="shared" si="56"/>
        <v>1</v>
      </c>
      <c r="AT58" s="457"/>
      <c r="AU58" s="461"/>
      <c r="AV58" s="465"/>
      <c r="AW58" s="383"/>
      <c r="AX58" s="383"/>
      <c r="AY58" s="383"/>
      <c r="AZ58" s="383"/>
      <c r="BA58" s="384">
        <f t="shared" si="57"/>
        <v>0</v>
      </c>
      <c r="BB58" s="284">
        <f t="shared" si="58"/>
        <v>1</v>
      </c>
      <c r="BI58" s="284">
        <f>IF(($K$55)="DEBUTANTES",1,"")</f>
        <v>1</v>
      </c>
      <c r="BJ58" s="284">
        <f>IF(($K$55)="DEBUTANTES",COUNTA($J$57:$J$62),"")</f>
        <v>6</v>
      </c>
      <c r="BK58" s="284">
        <f>IF(($K$55)="DEBUTANTES",$M$63,"")</f>
        <v>52.1</v>
      </c>
      <c r="BL58" s="284">
        <f>IF(($K$55)="DEBUTANTES",$N$63,"")</f>
        <v>54.55</v>
      </c>
      <c r="BM58" s="284">
        <f>IF(($K$55)="DEBUTANTES",$O$63,"")</f>
        <v>54.4</v>
      </c>
      <c r="BN58" s="284">
        <f>IF(($K$55)="DEBUTANTES",$P$63,"")</f>
        <v>54.25</v>
      </c>
      <c r="BO58" s="285"/>
      <c r="BP58" s="284">
        <f>IF(($K$55)="PROMO-HONNEUR",1,"")</f>
      </c>
      <c r="BQ58" s="284">
        <f>IF(($K$55)="PROMO-HONNEUR",COUNTA($J$57:$J$62),"")</f>
      </c>
      <c r="BR58" s="284">
        <f>IF(($K$55)="PROMO-HONNEUR",$M$63,"")</f>
      </c>
      <c r="BS58" s="284">
        <f>IF(($K$55)="PROMO-HONNEUR",$N$63,"")</f>
      </c>
      <c r="BT58" s="284">
        <f>IF(($K$55)="PROMO-HONNEUR",$O$63,"")</f>
      </c>
      <c r="BU58" s="284">
        <f>IF(($K$55)="PROMO-HONNEUR",$P$63,"")</f>
      </c>
      <c r="BV58" s="285"/>
      <c r="BW58" s="284">
        <f>IF(($K$55)="HONNEUR",1,"")</f>
      </c>
      <c r="BX58" s="284">
        <f>IF(($K$55)="HONNEUR",COUNTA($J$57:$J$62),"")</f>
      </c>
      <c r="BY58" s="284">
        <f>IF(($K$55)="HONNEUR",$M$63,"")</f>
      </c>
      <c r="BZ58" s="284">
        <f>IF(($K$55)="HONNEUR",$N$63,"")</f>
      </c>
      <c r="CA58" s="284">
        <f>IF(($K$55)="HONNEUR",$O$63,"")</f>
      </c>
      <c r="CB58" s="284">
        <f>IF(($K$55)="HONNEUR",$P$63,"")</f>
      </c>
      <c r="CC58" s="285"/>
      <c r="CD58" s="284">
        <f>IF(($K$55)="PROMO-EXCEL.",1,"")</f>
      </c>
      <c r="CE58" s="284">
        <f>IF(($K$55)="PROMO-EXCEL.",COUNTA($J$57:$J$62),"")</f>
      </c>
      <c r="CF58" s="284">
        <f>IF(($K$55)="PROMO-EXCEL.",$M$63,"")</f>
      </c>
      <c r="CG58" s="284">
        <f>IF(($K$55)="PROMO-EXCEL.",$N$63,"")</f>
      </c>
      <c r="CH58" s="284">
        <f>IF(($K$55)="PROMO-EXCEL.",$O$63,"")</f>
      </c>
      <c r="CI58" s="284">
        <f>IF(($K$55)="PROMO-EXCEL.",$P$63,"")</f>
      </c>
      <c r="CJ58" s="285"/>
      <c r="CK58" s="284">
        <f>IF(($K$55)="EXCELLENCE",1,"")</f>
      </c>
      <c r="CL58" s="284">
        <f>IF(($K$55)="EXCELLENCE",COUNTA($J$57:$J$62),"")</f>
      </c>
      <c r="CM58" s="284">
        <f>IF(($K$55)="EXCELLENCE",$M$63,"")</f>
      </c>
      <c r="CN58" s="284">
        <f>IF(($K$55)="EXCELLENCE",$N$63,"")</f>
      </c>
      <c r="CO58" s="284">
        <f>IF(($K$55)="EXCELLENCE",$O$63,"")</f>
      </c>
      <c r="CP58" s="284">
        <f>IF(($K$55)="EXCELLENCE",$P$63,"")</f>
      </c>
      <c r="CQ58" s="285"/>
      <c r="CS58" s="362"/>
      <c r="CT58" s="33">
        <f>LARGE(D57:D62,2)</f>
        <v>15.1</v>
      </c>
      <c r="CU58" s="33">
        <f>LARGE(E57:E62,2)</f>
        <v>14.3</v>
      </c>
      <c r="CV58" s="33">
        <f>LARGE(F57:F62,2)</f>
        <v>14.5</v>
      </c>
      <c r="CW58" s="33">
        <f>LARGE(G57:G62,2)</f>
        <v>14.65</v>
      </c>
      <c r="CX58" s="362"/>
      <c r="CY58" s="33">
        <f>LARGE(M57:M62,2)</f>
        <v>13.3</v>
      </c>
      <c r="CZ58" s="33">
        <f>LARGE(N57:N62,2)</f>
        <v>13.65</v>
      </c>
      <c r="DA58" s="33">
        <f>LARGE(O57:O62,2)</f>
        <v>13.7</v>
      </c>
      <c r="DB58" s="33">
        <f>LARGE(P57:P62,2)</f>
        <v>13.6</v>
      </c>
      <c r="DC58" s="362"/>
      <c r="DD58" s="33">
        <f>LARGE(V57:V62,2)</f>
        <v>15.4</v>
      </c>
      <c r="DE58" s="33">
        <f>LARGE(W57:W62,2)</f>
        <v>13.85</v>
      </c>
      <c r="DF58" s="33">
        <f>LARGE(X57:X62,2)</f>
        <v>14.5</v>
      </c>
      <c r="DG58" s="33">
        <f>LARGE(Y57:Y62,2)</f>
        <v>15.9</v>
      </c>
      <c r="DH58" s="362"/>
      <c r="DI58" s="33">
        <f>LARGE(AE57:AE62,2)</f>
        <v>17.5</v>
      </c>
      <c r="DJ58" s="33">
        <f>LARGE(AF57:AF62,2)</f>
        <v>16</v>
      </c>
      <c r="DK58" s="33">
        <f>LARGE(AG57:AG62,2)</f>
        <v>17.2</v>
      </c>
      <c r="DL58" s="33">
        <f>LARGE(AH57:AH62,2)</f>
        <v>18</v>
      </c>
      <c r="DM58" s="362"/>
      <c r="DN58" s="33" t="e">
        <f>LARGE(AN57:AN62,2)</f>
        <v>#NUM!</v>
      </c>
      <c r="DO58" s="33" t="e">
        <f>LARGE(AO57:AO62,2)</f>
        <v>#NUM!</v>
      </c>
      <c r="DP58" s="33" t="e">
        <f>LARGE(AP57:AP62,2)</f>
        <v>#NUM!</v>
      </c>
      <c r="DQ58" s="33" t="e">
        <f>LARGE(AQ57:AQ62,2)</f>
        <v>#NUM!</v>
      </c>
      <c r="DR58" s="362"/>
      <c r="DS58" s="33" t="e">
        <f>LARGE(AW57:AW62,2)</f>
        <v>#NUM!</v>
      </c>
      <c r="DT58" s="33" t="e">
        <f>LARGE(AX57:AX62,2)</f>
        <v>#NUM!</v>
      </c>
      <c r="DU58" s="33" t="e">
        <f>LARGE(AY57:AY62,2)</f>
        <v>#NUM!</v>
      </c>
      <c r="DV58" s="33" t="e">
        <f>LARGE(AZ57:AZ62,2)</f>
        <v>#NUM!</v>
      </c>
      <c r="DW58" s="362"/>
    </row>
    <row r="59" spans="1:127" ht="15">
      <c r="A59" s="541" t="s">
        <v>167</v>
      </c>
      <c r="B59" s="450" t="s">
        <v>467</v>
      </c>
      <c r="C59" s="468"/>
      <c r="D59" s="383">
        <v>14.7</v>
      </c>
      <c r="E59" s="383">
        <v>14.3</v>
      </c>
      <c r="F59" s="383">
        <v>14.5</v>
      </c>
      <c r="G59" s="383">
        <v>14.6</v>
      </c>
      <c r="H59" s="384">
        <f t="shared" si="47"/>
        <v>58.1</v>
      </c>
      <c r="I59" s="284">
        <f t="shared" si="48"/>
        <v>3</v>
      </c>
      <c r="J59" s="541" t="s">
        <v>418</v>
      </c>
      <c r="K59" s="450" t="s">
        <v>419</v>
      </c>
      <c r="L59" s="468"/>
      <c r="M59" s="383">
        <v>12.6</v>
      </c>
      <c r="N59" s="383">
        <v>13.55</v>
      </c>
      <c r="O59" s="383">
        <v>13.8</v>
      </c>
      <c r="P59" s="383">
        <v>13.45</v>
      </c>
      <c r="Q59" s="384">
        <f t="shared" si="49"/>
        <v>53.400000000000006</v>
      </c>
      <c r="R59" s="284">
        <f t="shared" si="50"/>
        <v>4</v>
      </c>
      <c r="S59" s="530" t="s">
        <v>336</v>
      </c>
      <c r="T59" s="531" t="s">
        <v>337</v>
      </c>
      <c r="U59" s="529"/>
      <c r="V59" s="383">
        <v>15.65</v>
      </c>
      <c r="W59" s="383">
        <v>14.25</v>
      </c>
      <c r="X59" s="383">
        <v>14</v>
      </c>
      <c r="Y59" s="383">
        <v>15.6</v>
      </c>
      <c r="Z59" s="384">
        <f t="shared" si="51"/>
        <v>59.5</v>
      </c>
      <c r="AA59" s="284">
        <f t="shared" si="52"/>
        <v>1</v>
      </c>
      <c r="AB59" s="545" t="s">
        <v>258</v>
      </c>
      <c r="AC59" s="461" t="s">
        <v>259</v>
      </c>
      <c r="AD59" s="465"/>
      <c r="AE59" s="383">
        <v>17</v>
      </c>
      <c r="AF59" s="383">
        <v>15.35</v>
      </c>
      <c r="AG59" s="383">
        <v>15.9</v>
      </c>
      <c r="AH59" s="383">
        <v>18.15</v>
      </c>
      <c r="AI59" s="384">
        <f t="shared" si="53"/>
        <v>66.4</v>
      </c>
      <c r="AJ59" s="284">
        <f t="shared" si="54"/>
        <v>5</v>
      </c>
      <c r="AK59" s="457"/>
      <c r="AL59" s="461"/>
      <c r="AM59" s="465"/>
      <c r="AN59" s="383"/>
      <c r="AO59" s="383"/>
      <c r="AP59" s="383"/>
      <c r="AQ59" s="383"/>
      <c r="AR59" s="384">
        <f t="shared" si="55"/>
        <v>0</v>
      </c>
      <c r="AS59" s="284">
        <f t="shared" si="56"/>
        <v>1</v>
      </c>
      <c r="AT59" s="457"/>
      <c r="AU59" s="461"/>
      <c r="AV59" s="465"/>
      <c r="AW59" s="383"/>
      <c r="AX59" s="383"/>
      <c r="AY59" s="383"/>
      <c r="AZ59" s="383"/>
      <c r="BA59" s="384">
        <f t="shared" si="57"/>
        <v>0</v>
      </c>
      <c r="BB59" s="284">
        <f t="shared" si="58"/>
        <v>1</v>
      </c>
      <c r="BI59" s="284">
        <f>IF(($T$55)="DEBUTANTES",1,"")</f>
      </c>
      <c r="BJ59" s="284">
        <f>IF(($T$55)="DEBUTANTES",COUNTA($S$57:$S$62),"")</f>
      </c>
      <c r="BK59" s="284">
        <f>IF(($T$55)="DEBUTANTES",$V$63,"")</f>
      </c>
      <c r="BL59" s="284">
        <f>IF(($T$55)="DEBUTANTES",$W$63,"")</f>
      </c>
      <c r="BM59" s="284">
        <f>IF(($T$55)="DEBUTANTES",$X$63,"")</f>
      </c>
      <c r="BN59" s="284">
        <f>IF(($T$55)="DEBUTANTES",$Y$63,"")</f>
      </c>
      <c r="BO59" s="285"/>
      <c r="BP59" s="284">
        <f>IF(($T$55)="PROMO-HONNEUR",1,"")</f>
      </c>
      <c r="BQ59" s="284">
        <f>IF(($T$55)="PROMO-HONNEUR",COUNTA($S$57:$S$62),"")</f>
      </c>
      <c r="BR59" s="284">
        <f>IF(($T$55)="PROMO-HONNEUR",$V$63,"")</f>
      </c>
      <c r="BS59" s="284">
        <f>IF(($T$55)="PROMO-HONNEUR",$W$63,"")</f>
      </c>
      <c r="BT59" s="284">
        <f>IF(($T$55)="PROMO-HONNEUR",$X$63,"")</f>
      </c>
      <c r="BU59" s="284">
        <f>IF(($T$55)="PROMO-HONNEUR",$Y$63,"")</f>
      </c>
      <c r="BV59" s="285"/>
      <c r="BW59" s="284">
        <f>IF(($T$55)="HONNEUR",1,"")</f>
        <v>1</v>
      </c>
      <c r="BX59" s="284">
        <f>IF(($T$55)="HONNEUR",COUNTA($S$57:$S$62),"")</f>
        <v>5</v>
      </c>
      <c r="BY59" s="284">
        <f>IF(($T$55)="HONNEUR",$V$63,"")</f>
        <v>61.15</v>
      </c>
      <c r="BZ59" s="284">
        <f>IF(($T$55)="HONNEUR",$W$63,"")</f>
        <v>55.35</v>
      </c>
      <c r="CA59" s="284">
        <f>IF(($T$55)="HONNEUR",$X$63,"")</f>
        <v>56.599999999999994</v>
      </c>
      <c r="CB59" s="284">
        <f>IF(($T$55)="HONNEUR",$Y$63,"")</f>
        <v>62.85000000000001</v>
      </c>
      <c r="CC59" s="285"/>
      <c r="CD59" s="284">
        <f>IF(($T$55)="PROMO-EXCEL.",1,"")</f>
      </c>
      <c r="CE59" s="284">
        <f>IF(($T$55)="PROMO-EXCEL.",COUNTA($S$57:$S$62),"")</f>
      </c>
      <c r="CF59" s="284">
        <f>IF(($T$55)="PROMO-EXCEL.",$V$63,"")</f>
      </c>
      <c r="CG59" s="284">
        <f>IF(($T$55)="PROMO-EXCEL.",$W$63,"")</f>
      </c>
      <c r="CH59" s="284">
        <f>IF(($T$55)="PROMO-EXCEL.",$X$63,"")</f>
      </c>
      <c r="CI59" s="284">
        <f>IF(($T$55)="PROMO-EXCEL.",$Y$63,"")</f>
      </c>
      <c r="CJ59" s="285"/>
      <c r="CK59" s="284">
        <f>IF(($T$55)="EXCELLENCE",1,"")</f>
      </c>
      <c r="CL59" s="284">
        <f>IF(($T$55)="EXCELLENCE",COUNTA($S$57:$S$62),"")</f>
      </c>
      <c r="CM59" s="284">
        <f>IF(($T$55)="EXCELLENCE",$V$63,"")</f>
      </c>
      <c r="CN59" s="284">
        <f>IF(($T$55)="EXCELLENCE",$W$63,"")</f>
      </c>
      <c r="CO59" s="284">
        <f>IF(($T$55)="EXCELLENCE",$X$63,"")</f>
      </c>
      <c r="CP59" s="284">
        <f>IF(($T$55)="EXCELLENCE",$Y$63,"")</f>
      </c>
      <c r="CQ59" s="285"/>
      <c r="CS59" s="362"/>
      <c r="CT59" s="33">
        <f>LARGE(D57:D62,3)</f>
        <v>15</v>
      </c>
      <c r="CU59" s="33">
        <f>LARGE(E57:E62,3)</f>
        <v>14.3</v>
      </c>
      <c r="CV59" s="33">
        <f>LARGE(F57:F62,3)</f>
        <v>14.4</v>
      </c>
      <c r="CW59" s="33">
        <f>LARGE(G57:G62,3)</f>
        <v>14.65</v>
      </c>
      <c r="CX59" s="362"/>
      <c r="CY59" s="33">
        <f>LARGE(M57:M62,3)</f>
        <v>12.8</v>
      </c>
      <c r="CZ59" s="33">
        <f>LARGE(N57:N62,3)</f>
        <v>13.6</v>
      </c>
      <c r="DA59" s="33">
        <f>LARGE(O57:O62,3)</f>
        <v>13.5</v>
      </c>
      <c r="DB59" s="33">
        <f>LARGE(P57:P62,3)</f>
        <v>13.5</v>
      </c>
      <c r="DC59" s="362"/>
      <c r="DD59" s="33">
        <f>LARGE(V57:V62,3)</f>
        <v>15.1</v>
      </c>
      <c r="DE59" s="33">
        <f>LARGE(W57:W62,3)</f>
        <v>13.65</v>
      </c>
      <c r="DF59" s="33">
        <f>LARGE(X57:X62,3)</f>
        <v>14</v>
      </c>
      <c r="DG59" s="33">
        <f>LARGE(Y57:Y62,3)</f>
        <v>15.6</v>
      </c>
      <c r="DH59" s="362"/>
      <c r="DI59" s="33">
        <f>LARGE(AE57:AE62,3)</f>
        <v>17</v>
      </c>
      <c r="DJ59" s="33">
        <f>LARGE(AF57:AF62,3)</f>
        <v>16</v>
      </c>
      <c r="DK59" s="33">
        <f>LARGE(AG57:AG62,3)</f>
        <v>17.2</v>
      </c>
      <c r="DL59" s="33">
        <f>LARGE(AH57:AH62,3)</f>
        <v>17.8</v>
      </c>
      <c r="DM59" s="362"/>
      <c r="DN59" s="33" t="e">
        <f>LARGE(AN57:AN62,3)</f>
        <v>#NUM!</v>
      </c>
      <c r="DO59" s="33" t="e">
        <f>LARGE(AO57:AO62,3)</f>
        <v>#NUM!</v>
      </c>
      <c r="DP59" s="33" t="e">
        <f>LARGE(AP57:AP62,3)</f>
        <v>#NUM!</v>
      </c>
      <c r="DQ59" s="33" t="e">
        <f>LARGE(AQ57:AQ62,3)</f>
        <v>#NUM!</v>
      </c>
      <c r="DR59" s="362"/>
      <c r="DS59" s="33" t="e">
        <f>LARGE(AW57:AW62,3)</f>
        <v>#NUM!</v>
      </c>
      <c r="DT59" s="33" t="e">
        <f>LARGE(AX57:AX62,3)</f>
        <v>#NUM!</v>
      </c>
      <c r="DU59" s="33" t="e">
        <f>LARGE(AY57:AY62,3)</f>
        <v>#NUM!</v>
      </c>
      <c r="DV59" s="33" t="e">
        <f>LARGE(AZ57:AZ62,3)</f>
        <v>#NUM!</v>
      </c>
      <c r="DW59" s="362"/>
    </row>
    <row r="60" spans="1:127" ht="15">
      <c r="A60" s="541" t="s">
        <v>468</v>
      </c>
      <c r="B60" s="450" t="s">
        <v>469</v>
      </c>
      <c r="C60" s="468"/>
      <c r="D60" s="383">
        <v>14.45</v>
      </c>
      <c r="E60" s="383">
        <v>13.5</v>
      </c>
      <c r="F60" s="383">
        <v>14.3</v>
      </c>
      <c r="G60" s="383">
        <v>14.2</v>
      </c>
      <c r="H60" s="384">
        <f t="shared" si="47"/>
        <v>56.45</v>
      </c>
      <c r="I60" s="284">
        <f t="shared" si="48"/>
        <v>6</v>
      </c>
      <c r="J60" s="541" t="s">
        <v>420</v>
      </c>
      <c r="K60" s="450" t="s">
        <v>323</v>
      </c>
      <c r="L60" s="468"/>
      <c r="M60" s="383">
        <v>13.3</v>
      </c>
      <c r="N60" s="383">
        <v>13.75</v>
      </c>
      <c r="O60" s="383">
        <v>13.7</v>
      </c>
      <c r="P60" s="383">
        <v>13.4</v>
      </c>
      <c r="Q60" s="384">
        <f t="shared" si="49"/>
        <v>54.15</v>
      </c>
      <c r="R60" s="284">
        <f t="shared" si="50"/>
        <v>1</v>
      </c>
      <c r="S60" s="530" t="s">
        <v>340</v>
      </c>
      <c r="T60" s="531" t="s">
        <v>177</v>
      </c>
      <c r="U60" s="529"/>
      <c r="V60" s="383">
        <v>15.4</v>
      </c>
      <c r="W60" s="383">
        <v>13.85</v>
      </c>
      <c r="X60" s="383">
        <v>9.9</v>
      </c>
      <c r="Y60" s="383">
        <v>15</v>
      </c>
      <c r="Z60" s="384">
        <f t="shared" si="51"/>
        <v>54.15</v>
      </c>
      <c r="AA60" s="284">
        <f t="shared" si="52"/>
        <v>5</v>
      </c>
      <c r="AB60" s="545" t="s">
        <v>260</v>
      </c>
      <c r="AC60" s="461" t="s">
        <v>261</v>
      </c>
      <c r="AD60" s="465"/>
      <c r="AE60" s="383">
        <v>17.9</v>
      </c>
      <c r="AF60" s="383">
        <v>15.9</v>
      </c>
      <c r="AG60" s="383">
        <v>17.2</v>
      </c>
      <c r="AH60" s="383">
        <v>17.6</v>
      </c>
      <c r="AI60" s="384">
        <f t="shared" si="53"/>
        <v>68.6</v>
      </c>
      <c r="AJ60" s="284">
        <f t="shared" si="54"/>
        <v>1</v>
      </c>
      <c r="AK60" s="457"/>
      <c r="AL60" s="461"/>
      <c r="AM60" s="465"/>
      <c r="AN60" s="383"/>
      <c r="AO60" s="383"/>
      <c r="AP60" s="383"/>
      <c r="AQ60" s="383"/>
      <c r="AR60" s="384">
        <f t="shared" si="55"/>
        <v>0</v>
      </c>
      <c r="AS60" s="284">
        <f t="shared" si="56"/>
        <v>1</v>
      </c>
      <c r="AT60" s="457"/>
      <c r="AU60" s="461"/>
      <c r="AV60" s="465"/>
      <c r="AW60" s="383"/>
      <c r="AX60" s="383"/>
      <c r="AY60" s="383"/>
      <c r="AZ60" s="383"/>
      <c r="BA60" s="384">
        <f t="shared" si="57"/>
        <v>0</v>
      </c>
      <c r="BB60" s="284">
        <f t="shared" si="58"/>
        <v>1</v>
      </c>
      <c r="BI60" s="284">
        <f>IF(($AC$55)="DEBUTANTES",1,"")</f>
      </c>
      <c r="BJ60" s="284">
        <f>IF(($AC$55)="DEBUTANTES",COUNTA($AB$57:$AB$62),"")</f>
      </c>
      <c r="BK60" s="284">
        <f>IF(($AC$55)="DEBUTANTES",$AE$63,"")</f>
      </c>
      <c r="BL60" s="284">
        <f>IF(($AC$55)="DEBUTANTES",$AF$63,"")</f>
      </c>
      <c r="BM60" s="284">
        <f>IF(($AC$55)="DEBUTANTES",$AG$63,"")</f>
      </c>
      <c r="BN60" s="284">
        <f>IF(($AC$55)="DEBUTANTES",$AH$63,"")</f>
      </c>
      <c r="BO60" s="285"/>
      <c r="BP60" s="284">
        <f>IF(($AC$55)="PROMO-HONNEUR",1,"")</f>
      </c>
      <c r="BQ60" s="284">
        <f>IF(($AC$55)="PROMO-HONNEUR",COUNTA($AB$57:$AB$62),"")</f>
      </c>
      <c r="BR60" s="284">
        <f>IF(($AC$55)="PROMO-HONNEUR",$AE$63,"")</f>
      </c>
      <c r="BS60" s="284">
        <f>IF(($AC$55)="PROMO-HONNEUR",$AF$63,"")</f>
      </c>
      <c r="BT60" s="284">
        <f>IF(($AC$55)="PROMO-HONNEUR",$AG$63,"")</f>
      </c>
      <c r="BU60" s="284">
        <f>IF(($AC$55)="PROMO-HONNEUR",$AH$63,"")</f>
      </c>
      <c r="BV60" s="285"/>
      <c r="BW60" s="284">
        <f>IF(($AC$55)="HONNEUR",1,"")</f>
      </c>
      <c r="BX60" s="284">
        <f>IF(($AC$55)="HONNEUR",COUNTA($AB$57:$AB$62),"")</f>
      </c>
      <c r="BY60" s="284">
        <f>IF(($AC$55)="HONNEUR",$AE$63,"")</f>
      </c>
      <c r="BZ60" s="284">
        <f>IF(($AC$55)="HONNEUR",$AF$63,"")</f>
      </c>
      <c r="CA60" s="284">
        <f>IF(($AC$55)="HONNEUR",$AG$63,"")</f>
      </c>
      <c r="CB60" s="284">
        <f>IF(($AC$55)="HONNEUR",$AH$63,"")</f>
      </c>
      <c r="CC60" s="285"/>
      <c r="CD60" s="284">
        <f>IF(($AC$55)="PROMO-EXCEL.",1,"")</f>
        <v>1</v>
      </c>
      <c r="CE60" s="284">
        <f>IF(($AC$55)="PROMO-EXCEL.",COUNTA($AB$57:$AB$62),"")</f>
        <v>6</v>
      </c>
      <c r="CF60" s="284">
        <f>IF(($AC$55)="PROMO-EXCEL.",$AE$63,"")</f>
        <v>69.4</v>
      </c>
      <c r="CG60" s="284">
        <f>IF(($AC$55)="PROMO-EXCEL.",$AF$63,"")</f>
        <v>64.05</v>
      </c>
      <c r="CH60" s="284">
        <f>IF(($AC$55)="PROMO-EXCEL.",$AG$63,"")</f>
        <v>68</v>
      </c>
      <c r="CI60" s="284">
        <f>IF(($AC$55)="PROMO-EXCEL.",$AH$63,"")</f>
        <v>71.65</v>
      </c>
      <c r="CJ60" s="285"/>
      <c r="CK60" s="284">
        <f>IF(($AC$55)="EXCELLENCE",1,"")</f>
      </c>
      <c r="CL60" s="284">
        <f>IF(($AC$55)="EXCELLENCE",COUNTA($AB$57:$AB$62),"")</f>
      </c>
      <c r="CM60" s="284">
        <f>IF(($AC$55)="EXCELLENCE",$AE$63,"")</f>
      </c>
      <c r="CN60" s="284">
        <f>IF(($AC$55)="EXCELLENCE",$AF$63,"")</f>
      </c>
      <c r="CO60" s="284">
        <f>IF(($AC$55)="EXCELLENCE",$AG$63,"")</f>
      </c>
      <c r="CP60" s="284">
        <f>IF(($AC$55)="EXCELLENCE",$AH$63,"")</f>
      </c>
      <c r="CQ60" s="285"/>
      <c r="CS60" s="362"/>
      <c r="CT60" s="33">
        <f>LARGE(D57:D62,4)</f>
        <v>14.9</v>
      </c>
      <c r="CU60" s="33">
        <f>LARGE(E57:E62,4)</f>
        <v>14.3</v>
      </c>
      <c r="CV60" s="33">
        <f>LARGE(F57:F62,4)</f>
        <v>14.3</v>
      </c>
      <c r="CW60" s="33">
        <f>LARGE(G57:G62,4)</f>
        <v>14.6</v>
      </c>
      <c r="CX60" s="362"/>
      <c r="CY60" s="33">
        <f>LARGE(M57:M62,4)</f>
        <v>12.6</v>
      </c>
      <c r="CZ60" s="33">
        <f>LARGE(N57:N62,4)</f>
        <v>13.55</v>
      </c>
      <c r="DA60" s="33">
        <f>LARGE(O57:O62,4)</f>
        <v>13.4</v>
      </c>
      <c r="DB60" s="33">
        <f>LARGE(P57:P62,4)</f>
        <v>13.45</v>
      </c>
      <c r="DC60" s="362"/>
      <c r="DD60" s="33">
        <f>LARGE(V57:V62,4)</f>
        <v>15</v>
      </c>
      <c r="DE60" s="33">
        <f>LARGE(W57:W62,4)</f>
        <v>13.6</v>
      </c>
      <c r="DF60" s="33">
        <f>LARGE(X57:X62,4)</f>
        <v>13.2</v>
      </c>
      <c r="DG60" s="33">
        <f>LARGE(Y57:Y62,4)</f>
        <v>15.3</v>
      </c>
      <c r="DH60" s="362"/>
      <c r="DI60" s="33">
        <f>LARGE(AE57:AE62,4)</f>
        <v>17</v>
      </c>
      <c r="DJ60" s="33">
        <f>LARGE(AF57:AF62,4)</f>
        <v>15.9</v>
      </c>
      <c r="DK60" s="33">
        <f>LARGE(AG57:AG62,4)</f>
        <v>16.4</v>
      </c>
      <c r="DL60" s="33">
        <f>LARGE(AH57:AH62,4)</f>
        <v>17.7</v>
      </c>
      <c r="DM60" s="362"/>
      <c r="DN60" s="33" t="e">
        <f>LARGE(AN57:AN62,4)</f>
        <v>#NUM!</v>
      </c>
      <c r="DO60" s="33" t="e">
        <f>LARGE(AO57:AO62,4)</f>
        <v>#NUM!</v>
      </c>
      <c r="DP60" s="33" t="e">
        <f>LARGE(AP57:AP62,4)</f>
        <v>#NUM!</v>
      </c>
      <c r="DQ60" s="33" t="e">
        <f>LARGE(AQ57:AQ62,4)</f>
        <v>#NUM!</v>
      </c>
      <c r="DR60" s="362"/>
      <c r="DS60" s="33" t="e">
        <f>LARGE(AW57:AW62,4)</f>
        <v>#NUM!</v>
      </c>
      <c r="DT60" s="33" t="e">
        <f>LARGE(AX57:AX62,4)</f>
        <v>#NUM!</v>
      </c>
      <c r="DU60" s="33" t="e">
        <f>LARGE(AY57:AY62,4)</f>
        <v>#NUM!</v>
      </c>
      <c r="DV60" s="33" t="e">
        <f>LARGE(AZ57:AZ62,4)</f>
        <v>#NUM!</v>
      </c>
      <c r="DW60" s="362"/>
    </row>
    <row r="61" spans="1:127" ht="15">
      <c r="A61" s="541" t="s">
        <v>470</v>
      </c>
      <c r="B61" s="450" t="s">
        <v>471</v>
      </c>
      <c r="C61" s="468"/>
      <c r="D61" s="383">
        <v>15.1</v>
      </c>
      <c r="E61" s="383">
        <v>14.3</v>
      </c>
      <c r="F61" s="383">
        <v>14.7</v>
      </c>
      <c r="G61" s="383">
        <v>14.6</v>
      </c>
      <c r="H61" s="384">
        <f t="shared" si="47"/>
        <v>58.699999999999996</v>
      </c>
      <c r="I61" s="284">
        <f t="shared" si="48"/>
        <v>1</v>
      </c>
      <c r="J61" s="541" t="s">
        <v>421</v>
      </c>
      <c r="K61" s="450" t="s">
        <v>422</v>
      </c>
      <c r="L61" s="468"/>
      <c r="M61" s="383">
        <v>13.4</v>
      </c>
      <c r="N61" s="383">
        <v>13.5</v>
      </c>
      <c r="O61" s="383">
        <v>13.5</v>
      </c>
      <c r="P61" s="383">
        <v>13.6</v>
      </c>
      <c r="Q61" s="384">
        <f t="shared" si="49"/>
        <v>54</v>
      </c>
      <c r="R61" s="284">
        <f t="shared" si="50"/>
        <v>2</v>
      </c>
      <c r="S61" s="593" t="s">
        <v>338</v>
      </c>
      <c r="T61" s="594" t="s">
        <v>339</v>
      </c>
      <c r="U61" s="529"/>
      <c r="V61" s="383">
        <v>15</v>
      </c>
      <c r="W61" s="383">
        <v>13.2</v>
      </c>
      <c r="X61" s="383">
        <v>13.2</v>
      </c>
      <c r="Y61" s="383">
        <v>16.05</v>
      </c>
      <c r="Z61" s="384">
        <f t="shared" si="51"/>
        <v>57.45</v>
      </c>
      <c r="AA61" s="284">
        <f t="shared" si="52"/>
        <v>3</v>
      </c>
      <c r="AB61" s="545" t="s">
        <v>262</v>
      </c>
      <c r="AC61" s="461" t="s">
        <v>263</v>
      </c>
      <c r="AD61" s="465"/>
      <c r="AE61" s="383">
        <v>17</v>
      </c>
      <c r="AF61" s="383">
        <v>16.15</v>
      </c>
      <c r="AG61" s="383">
        <v>17.2</v>
      </c>
      <c r="AH61" s="383">
        <v>17.7</v>
      </c>
      <c r="AI61" s="384">
        <f t="shared" si="53"/>
        <v>68.05</v>
      </c>
      <c r="AJ61" s="284">
        <f t="shared" si="54"/>
        <v>2</v>
      </c>
      <c r="AK61" s="457"/>
      <c r="AL61" s="461"/>
      <c r="AM61" s="465"/>
      <c r="AN61" s="383"/>
      <c r="AO61" s="383"/>
      <c r="AP61" s="383"/>
      <c r="AQ61" s="383"/>
      <c r="AR61" s="384">
        <f t="shared" si="55"/>
        <v>0</v>
      </c>
      <c r="AS61" s="284">
        <f t="shared" si="56"/>
        <v>1</v>
      </c>
      <c r="AT61" s="457"/>
      <c r="AU61" s="461"/>
      <c r="AV61" s="465"/>
      <c r="AW61" s="383"/>
      <c r="AX61" s="383"/>
      <c r="AY61" s="383"/>
      <c r="AZ61" s="383"/>
      <c r="BA61" s="384">
        <f t="shared" si="57"/>
        <v>0</v>
      </c>
      <c r="BB61" s="284">
        <f t="shared" si="58"/>
        <v>1</v>
      </c>
      <c r="BI61" s="284">
        <f>IF(($AL$55)="DEBUTANTES",1,"")</f>
      </c>
      <c r="BJ61" s="284">
        <f>IF(($AL$55)="DEBUTANTES",COUNTA($AK$57:$AK$62),"")</f>
      </c>
      <c r="BK61" s="284">
        <f>IF(($AL$55)="DEBUTANTES",$AN$63,"")</f>
      </c>
      <c r="BL61" s="284">
        <f>IF(($AL$55)="DEBUTANTES",$AO$63,"")</f>
      </c>
      <c r="BM61" s="284">
        <f>IF(($AL$55)="DEBUTANTES",$AP$63,"")</f>
      </c>
      <c r="BN61" s="284">
        <f>IF(($AL$55)="DEBUTANTES",$AQ$63,"")</f>
      </c>
      <c r="BO61" s="285"/>
      <c r="BP61" s="284">
        <f>IF(($AL$55)="PROMO-HONNEUR",1,"")</f>
      </c>
      <c r="BQ61" s="284">
        <f>IF(($AL$55)="PROMO-HONNEUR",COUNTA($AK$57:$AK$62),"")</f>
      </c>
      <c r="BR61" s="284">
        <f>IF(($AL$55)="PROMO-HONNEUR",$AN$63,"")</f>
      </c>
      <c r="BS61" s="284">
        <f>IF(($AL$55)="PROMO-HONNEUR",$AO$63,"")</f>
      </c>
      <c r="BT61" s="284">
        <f>IF(($AL$55)="PROMO-HONNEUR",$AP$63,"")</f>
      </c>
      <c r="BU61" s="284">
        <f>IF(($AL$55)="PROMO-HONNEUR",$AQ$63,"")</f>
      </c>
      <c r="BV61" s="285"/>
      <c r="BW61" s="284">
        <f>IF(($AL$55)="HONNEUR",1,"")</f>
      </c>
      <c r="BX61" s="284">
        <f>IF(($AL$55)="HONNEUR",COUNTA($AK$57:$AK$62),"")</f>
      </c>
      <c r="BY61" s="284">
        <f>IF(($AL$55)="HONNEUR",$AN$63,"")</f>
      </c>
      <c r="BZ61" s="284">
        <f>IF(($AL$55)="HONNEUR",$AO$63,"")</f>
      </c>
      <c r="CA61" s="284">
        <f>IF(($AL$55)="HONNEUR",$AP$63,"")</f>
      </c>
      <c r="CB61" s="284">
        <f>IF(($AL$55)="HONNEUR",$AQ$63,"")</f>
      </c>
      <c r="CC61" s="285"/>
      <c r="CD61" s="284">
        <f>IF(($AL$55)="PROMO-EXCEL.",1,"")</f>
      </c>
      <c r="CE61" s="284">
        <f>IF(($AL$55)="PROMO-EXCEL.",COUNTA($AK$57:$AK$62),"")</f>
      </c>
      <c r="CF61" s="284">
        <f>IF(($AL$55)="PROMO-EXCEL.",$AN$63,"")</f>
      </c>
      <c r="CG61" s="284">
        <f>IF(($AL$55)="PROMO-EXCEL.",$AO$63,"")</f>
      </c>
      <c r="CH61" s="284">
        <f>IF(($AL$55)="PROMO-EXCEL.",$AP$63,"")</f>
      </c>
      <c r="CI61" s="284">
        <f>IF(($AL$55)="PROMO-EXCEL.",$AQ$63,"")</f>
      </c>
      <c r="CJ61" s="285"/>
      <c r="CK61" s="284">
        <f>IF(($AL$55)="EXCELLENCE",1,"")</f>
      </c>
      <c r="CL61" s="284">
        <f>IF(($AL$55)="EXCELLENCE",COUNTA($AK$57:$AK$62),"")</f>
      </c>
      <c r="CM61" s="284">
        <f>IF(($AL$55)="EXCELLENCE",$AN$63,"")</f>
      </c>
      <c r="CN61" s="284">
        <f>IF(($AL$55)="EXCELLENCE",$AO$63,"")</f>
      </c>
      <c r="CO61" s="284">
        <f>IF(($AL$55)="EXCELLENCE",$AP$63,"")</f>
      </c>
      <c r="CP61" s="284">
        <f>IF(($AL$55)="EXCELLENCE",$AQ$63,"")</f>
      </c>
      <c r="CQ61" s="285"/>
      <c r="CS61" s="362"/>
      <c r="CX61" s="362"/>
      <c r="CY61" s="33"/>
      <c r="CZ61" s="33"/>
      <c r="DA61" s="33"/>
      <c r="DB61" s="33"/>
      <c r="DC61" s="362"/>
      <c r="DD61" s="33"/>
      <c r="DE61" s="33"/>
      <c r="DF61" s="33"/>
      <c r="DG61" s="33"/>
      <c r="DH61" s="362"/>
      <c r="DI61" s="33"/>
      <c r="DJ61" s="33"/>
      <c r="DK61" s="33"/>
      <c r="DL61" s="33"/>
      <c r="DM61" s="362"/>
      <c r="DN61" s="33"/>
      <c r="DO61" s="33"/>
      <c r="DP61" s="33"/>
      <c r="DQ61" s="33"/>
      <c r="DR61" s="362"/>
      <c r="DS61" s="33"/>
      <c r="DT61" s="33"/>
      <c r="DU61" s="33"/>
      <c r="DV61" s="33"/>
      <c r="DW61" s="362"/>
    </row>
    <row r="62" spans="1:127" ht="15.75" thickBot="1">
      <c r="A62" s="542" t="s">
        <v>472</v>
      </c>
      <c r="B62" s="452" t="s">
        <v>473</v>
      </c>
      <c r="C62" s="468"/>
      <c r="D62" s="383">
        <v>15</v>
      </c>
      <c r="E62" s="383">
        <v>14.5</v>
      </c>
      <c r="F62" s="383">
        <v>14.4</v>
      </c>
      <c r="G62" s="383">
        <v>14.65</v>
      </c>
      <c r="H62" s="384">
        <f t="shared" si="47"/>
        <v>58.55</v>
      </c>
      <c r="I62" s="284">
        <f t="shared" si="48"/>
        <v>2</v>
      </c>
      <c r="J62" s="542" t="s">
        <v>423</v>
      </c>
      <c r="K62" s="452" t="s">
        <v>424</v>
      </c>
      <c r="L62" s="468"/>
      <c r="M62" s="383">
        <v>0</v>
      </c>
      <c r="N62" s="383">
        <v>0</v>
      </c>
      <c r="O62" s="383">
        <v>0</v>
      </c>
      <c r="P62" s="383">
        <v>0</v>
      </c>
      <c r="Q62" s="384">
        <f t="shared" si="49"/>
        <v>0</v>
      </c>
      <c r="R62" s="284">
        <f t="shared" si="50"/>
        <v>6</v>
      </c>
      <c r="S62" s="534"/>
      <c r="T62" s="535"/>
      <c r="U62" s="537"/>
      <c r="V62" s="383">
        <v>0</v>
      </c>
      <c r="W62" s="383">
        <v>0</v>
      </c>
      <c r="X62" s="383">
        <v>0</v>
      </c>
      <c r="Y62" s="383">
        <v>0</v>
      </c>
      <c r="Z62" s="384">
        <f t="shared" si="51"/>
        <v>0</v>
      </c>
      <c r="AA62" s="284">
        <f t="shared" si="52"/>
        <v>6</v>
      </c>
      <c r="AB62" s="545" t="s">
        <v>151</v>
      </c>
      <c r="AC62" s="461" t="s">
        <v>264</v>
      </c>
      <c r="AD62" s="465"/>
      <c r="AE62" s="383">
        <v>17.5</v>
      </c>
      <c r="AF62" s="383">
        <v>16</v>
      </c>
      <c r="AG62" s="383">
        <v>15.7</v>
      </c>
      <c r="AH62" s="383">
        <v>17.45</v>
      </c>
      <c r="AI62" s="384">
        <f t="shared" si="53"/>
        <v>66.65</v>
      </c>
      <c r="AJ62" s="284">
        <f t="shared" si="54"/>
        <v>4</v>
      </c>
      <c r="AK62" s="457"/>
      <c r="AL62" s="461"/>
      <c r="AM62" s="465"/>
      <c r="AN62" s="383"/>
      <c r="AO62" s="383"/>
      <c r="AP62" s="383"/>
      <c r="AQ62" s="383"/>
      <c r="AR62" s="384">
        <f t="shared" si="55"/>
        <v>0</v>
      </c>
      <c r="AS62" s="284">
        <f t="shared" si="56"/>
        <v>1</v>
      </c>
      <c r="AT62" s="462"/>
      <c r="AU62" s="463"/>
      <c r="AV62" s="265"/>
      <c r="AW62" s="383"/>
      <c r="AX62" s="383"/>
      <c r="AY62" s="383"/>
      <c r="AZ62" s="383"/>
      <c r="BA62" s="384">
        <f t="shared" si="57"/>
        <v>0</v>
      </c>
      <c r="BB62" s="284">
        <f t="shared" si="58"/>
        <v>1</v>
      </c>
      <c r="BI62" s="284">
        <f>IF(($AU$55)="DEBUTANTES",1,"")</f>
      </c>
      <c r="BJ62" s="284">
        <f>IF(($AU$55)="DEBUTANTES",COUNTA($AT$57:$AT$62),"")</f>
      </c>
      <c r="BK62" s="284">
        <f>IF(($AU$55)="DEBUTANTES",$AW$63,"")</f>
      </c>
      <c r="BL62" s="284">
        <f>IF(($AU$55)="DEBUTANTES",$AX$63,"")</f>
      </c>
      <c r="BM62" s="284">
        <f>IF(($AU$55)="DEBUTANTES",$AY$63,"")</f>
      </c>
      <c r="BN62" s="284">
        <f>IF(($AU$55)="DEBUTANTES",$AZ$63,"")</f>
      </c>
      <c r="BO62" s="285"/>
      <c r="BP62" s="284">
        <f>IF(($AU$55)="PROMO-HONNEUR",1,"")</f>
      </c>
      <c r="BQ62" s="284">
        <f>IF(($AU$55)="PROMO-HONNEUR",COUNTA($AT$57:$AT$62),"")</f>
      </c>
      <c r="BR62" s="284">
        <f>IF(($AU$55)="PROMO-HONNEUR",$AW$63,"")</f>
      </c>
      <c r="BS62" s="284">
        <f>IF(($AU$55)="PROMO-HONNEUR",$AX$63,"")</f>
      </c>
      <c r="BT62" s="284">
        <f>IF(($AU$55)="PROMO-HONNEUR",$AY$63,"")</f>
      </c>
      <c r="BU62" s="284">
        <f>IF(($AU$55)="PROMO-HONNEUR",$AZ$63,"")</f>
      </c>
      <c r="BV62" s="285"/>
      <c r="BW62" s="284">
        <f>IF(($AU$55)="HONNEUR",1,"")</f>
      </c>
      <c r="BX62" s="284">
        <f>IF(($AU$55)="HONNEUR",COUNTA($AT$57:$AT$62),"")</f>
      </c>
      <c r="BY62" s="284">
        <f>IF(($AU$55)="HONNEUR",$AW$63,"")</f>
      </c>
      <c r="BZ62" s="284">
        <f>IF(($AU$55)="HONNEUR",$AX$63,"")</f>
      </c>
      <c r="CA62" s="284">
        <f>IF(($AU$55)="HONNEUR",$AY$63,"")</f>
      </c>
      <c r="CB62" s="284">
        <f>IF(($AU$55)="HONNEUR",$AZ$63,"")</f>
      </c>
      <c r="CC62" s="285"/>
      <c r="CD62" s="284">
        <f>IF(($AU$55)="PROMO-EXCEL.",1,"")</f>
      </c>
      <c r="CE62" s="284">
        <f>IF(($AU$55)="PROMO-EXCEL.",COUNTA($AT$57:$AT$62),"")</f>
      </c>
      <c r="CF62" s="284">
        <f>IF(($AU$55)="PROMO-EXCEL.",$AW$63,"")</f>
      </c>
      <c r="CG62" s="284">
        <f>IF(($AU$55)="PROMO-EXCEL.",$AX$63,"")</f>
      </c>
      <c r="CH62" s="284">
        <f>IF(($AU$55)="PROMO-EXCEL.",$AY$63,"")</f>
      </c>
      <c r="CI62" s="284">
        <f>IF(($AU$55)="PROMO-EXCEL.",$AZ$63,"")</f>
      </c>
      <c r="CJ62" s="285"/>
      <c r="CK62" s="284">
        <f>IF(($AU$55)="EXCELLENCE",1,"")</f>
      </c>
      <c r="CL62" s="284">
        <f>IF(($AU$55)="EXCELLENCE",COUNTA($AT$57:$AT$62),"")</f>
      </c>
      <c r="CM62" s="284">
        <f>IF(($AU$55)="EXCELLENCE",$AW$63,"")</f>
      </c>
      <c r="CN62" s="284">
        <f>IF(($AU$55)="EXCELLENCE",$AX$63,"")</f>
      </c>
      <c r="CO62" s="284">
        <f>IF(($AU$55)="EXCELLENCE",$AY$63,"")</f>
      </c>
      <c r="CP62" s="284">
        <f>IF(($AU$55)="EXCELLENCE",$AZ$63,"")</f>
      </c>
      <c r="CQ62" s="285"/>
      <c r="CS62" s="362"/>
      <c r="CT62" s="33">
        <f>SUM(CT57:CT61)</f>
        <v>60.199999999999996</v>
      </c>
      <c r="CU62" s="33">
        <f>SUM(CU57:CU61)</f>
        <v>57.400000000000006</v>
      </c>
      <c r="CV62" s="33">
        <f>SUM(CV57:CV61)</f>
        <v>57.900000000000006</v>
      </c>
      <c r="CW62" s="33">
        <f>SUM(CW57:CW61)</f>
        <v>58.6</v>
      </c>
      <c r="CX62" s="362"/>
      <c r="CY62" s="33">
        <f>SUM(CY57:CY61)</f>
        <v>52.1</v>
      </c>
      <c r="CZ62" s="33">
        <f>SUM(CZ57:CZ61)</f>
        <v>54.55</v>
      </c>
      <c r="DA62" s="33">
        <f>SUM(DA57:DA61)</f>
        <v>54.4</v>
      </c>
      <c r="DB62" s="33">
        <f>SUM(DB57:DB61)</f>
        <v>54.25</v>
      </c>
      <c r="DC62" s="362"/>
      <c r="DD62" s="33">
        <f>SUM(DD57:DD61)</f>
        <v>61.15</v>
      </c>
      <c r="DE62" s="33">
        <f>SUM(DE57:DE61)</f>
        <v>55.35</v>
      </c>
      <c r="DF62" s="33">
        <f>SUM(DF57:DF61)</f>
        <v>56.599999999999994</v>
      </c>
      <c r="DG62" s="33">
        <f>SUM(DG57:DG61)</f>
        <v>62.85000000000001</v>
      </c>
      <c r="DH62" s="362"/>
      <c r="DI62" s="33">
        <f>SUM(DI57:DI61)</f>
        <v>69.4</v>
      </c>
      <c r="DJ62" s="33">
        <f>SUM(DJ57:DJ61)</f>
        <v>64.05</v>
      </c>
      <c r="DK62" s="33">
        <f>SUM(DK57:DK61)</f>
        <v>68</v>
      </c>
      <c r="DL62" s="33">
        <f>SUM(DL57:DL61)</f>
        <v>71.65</v>
      </c>
      <c r="DM62" s="362"/>
      <c r="DN62" s="33" t="e">
        <f>SUM(DN57:DN61)</f>
        <v>#NUM!</v>
      </c>
      <c r="DO62" s="33" t="e">
        <f>SUM(DO57:DO61)</f>
        <v>#NUM!</v>
      </c>
      <c r="DP62" s="33" t="e">
        <f>SUM(DP57:DP61)</f>
        <v>#NUM!</v>
      </c>
      <c r="DQ62" s="33" t="e">
        <f>SUM(DQ57:DQ61)</f>
        <v>#NUM!</v>
      </c>
      <c r="DR62" s="362"/>
      <c r="DS62" s="33" t="e">
        <f>SUM(DS57:DS61)</f>
        <v>#NUM!</v>
      </c>
      <c r="DT62" s="33" t="e">
        <f>SUM(DT57:DT61)</f>
        <v>#NUM!</v>
      </c>
      <c r="DU62" s="33" t="e">
        <f>SUM(DU57:DU61)</f>
        <v>#NUM!</v>
      </c>
      <c r="DV62" s="33" t="e">
        <f>SUM(DV57:DV61)</f>
        <v>#NUM!</v>
      </c>
      <c r="DW62" s="362"/>
    </row>
    <row r="63" spans="1:127" s="31" customFormat="1" ht="15.75" thickBot="1">
      <c r="A63" s="278" t="s">
        <v>17</v>
      </c>
      <c r="B63" s="281"/>
      <c r="C63" s="282"/>
      <c r="D63" s="386">
        <f>IF(ISBLANK(D57),"",CT62)</f>
        <v>60.199999999999996</v>
      </c>
      <c r="E63" s="386">
        <f>IF(ISBLANK(E57),"",CU62)</f>
        <v>57.400000000000006</v>
      </c>
      <c r="F63" s="386">
        <f>IF(ISBLANK(F57),"",CV62)</f>
        <v>57.900000000000006</v>
      </c>
      <c r="G63" s="386">
        <f>IF(ISBLANK(G57),"",CW62)</f>
        <v>58.6</v>
      </c>
      <c r="H63" s="387">
        <f t="shared" si="47"/>
        <v>234.1</v>
      </c>
      <c r="I63"/>
      <c r="J63" s="278" t="s">
        <v>17</v>
      </c>
      <c r="K63" s="281"/>
      <c r="L63" s="282"/>
      <c r="M63" s="386">
        <f>IF(ISBLANK(M57),"",CY62)</f>
        <v>52.1</v>
      </c>
      <c r="N63" s="386">
        <f>IF(ISBLANK(N57),"",CZ62)</f>
        <v>54.55</v>
      </c>
      <c r="O63" s="386">
        <f>IF(ISBLANK(O57),"",DA62)</f>
        <v>54.4</v>
      </c>
      <c r="P63" s="386">
        <f>IF(ISBLANK(P57),"",DB62)</f>
        <v>54.25</v>
      </c>
      <c r="Q63" s="387">
        <f t="shared" si="49"/>
        <v>215.3</v>
      </c>
      <c r="R63"/>
      <c r="S63" s="278" t="s">
        <v>17</v>
      </c>
      <c r="T63" s="281"/>
      <c r="U63" s="282"/>
      <c r="V63" s="386">
        <f>IF(ISBLANK(V57),"",DD62)</f>
        <v>61.15</v>
      </c>
      <c r="W63" s="386">
        <f>IF(ISBLANK(W57),"",DE62)</f>
        <v>55.35</v>
      </c>
      <c r="X63" s="386">
        <f>IF(ISBLANK(X57),"",DF62)</f>
        <v>56.599999999999994</v>
      </c>
      <c r="Y63" s="386">
        <f>IF(ISBLANK(Y57),"",DG62)</f>
        <v>62.85000000000001</v>
      </c>
      <c r="Z63" s="387">
        <f t="shared" si="51"/>
        <v>235.95</v>
      </c>
      <c r="AA63"/>
      <c r="AB63" s="278" t="s">
        <v>17</v>
      </c>
      <c r="AC63" s="281"/>
      <c r="AD63" s="282"/>
      <c r="AE63" s="386">
        <f>IF(ISBLANK(AE57),"",DI62)</f>
        <v>69.4</v>
      </c>
      <c r="AF63" s="386">
        <f>IF(ISBLANK(AF57),"",DJ62)</f>
        <v>64.05</v>
      </c>
      <c r="AG63" s="386">
        <f>IF(ISBLANK(AG57),"",DK62)</f>
        <v>68</v>
      </c>
      <c r="AH63" s="386">
        <f>IF(ISBLANK(AH57),"",DL62)</f>
        <v>71.65</v>
      </c>
      <c r="AI63" s="387">
        <f t="shared" si="53"/>
        <v>273.1</v>
      </c>
      <c r="AJ63"/>
      <c r="AK63" s="278" t="s">
        <v>17</v>
      </c>
      <c r="AL63" s="279"/>
      <c r="AM63" s="280"/>
      <c r="AN63" s="386">
        <f>IF(ISBLANK(AN57),"",DN62)</f>
      </c>
      <c r="AO63" s="386">
        <f>IF(ISBLANK(AO57),"",DO62)</f>
      </c>
      <c r="AP63" s="386">
        <f>IF(ISBLANK(AP57),"",DP62)</f>
      </c>
      <c r="AQ63" s="386">
        <f>IF(ISBLANK(AQ57),"",DQ62)</f>
      </c>
      <c r="AR63" s="387">
        <f t="shared" si="55"/>
        <v>0</v>
      </c>
      <c r="AS63"/>
      <c r="AT63" s="278" t="s">
        <v>17</v>
      </c>
      <c r="AU63" s="281"/>
      <c r="AV63" s="282"/>
      <c r="AW63" s="386">
        <f>IF(ISBLANK(AW57),"",DS62)</f>
      </c>
      <c r="AX63" s="386">
        <f>IF(ISBLANK(AX57),"",DT62)</f>
      </c>
      <c r="AY63" s="386">
        <f>IF(ISBLANK(AY57),"",DU62)</f>
      </c>
      <c r="AZ63" s="386">
        <f>IF(ISBLANK(AZ57),"",DV62)</f>
      </c>
      <c r="BA63" s="387">
        <f t="shared" si="57"/>
        <v>0</v>
      </c>
      <c r="BB63"/>
      <c r="BI63" s="284"/>
      <c r="BJ63" s="284"/>
      <c r="BK63" s="284"/>
      <c r="BL63" s="284"/>
      <c r="BM63" s="284"/>
      <c r="BN63" s="284"/>
      <c r="BO63" s="286"/>
      <c r="BP63" s="284"/>
      <c r="BQ63" s="284"/>
      <c r="BR63" s="284"/>
      <c r="BS63" s="284"/>
      <c r="BT63" s="284"/>
      <c r="BU63" s="284"/>
      <c r="BV63" s="286"/>
      <c r="BW63" s="284"/>
      <c r="BX63" s="284"/>
      <c r="BY63" s="284"/>
      <c r="BZ63" s="284"/>
      <c r="CA63" s="284"/>
      <c r="CB63" s="284"/>
      <c r="CC63" s="286"/>
      <c r="CD63" s="284"/>
      <c r="CE63" s="284"/>
      <c r="CF63" s="284"/>
      <c r="CG63" s="284"/>
      <c r="CH63" s="284"/>
      <c r="CI63" s="284"/>
      <c r="CJ63" s="286"/>
      <c r="CK63" s="284"/>
      <c r="CL63" s="284"/>
      <c r="CM63" s="284"/>
      <c r="CN63" s="284"/>
      <c r="CO63" s="284"/>
      <c r="CP63" s="284"/>
      <c r="CQ63" s="286"/>
      <c r="CS63" s="363"/>
      <c r="CT63" s="33"/>
      <c r="CU63" s="33"/>
      <c r="CV63" s="33"/>
      <c r="CW63" s="33"/>
      <c r="CX63" s="363"/>
      <c r="DC63" s="363"/>
      <c r="DH63" s="363"/>
      <c r="DM63" s="363"/>
      <c r="DR63" s="363"/>
      <c r="DW63" s="363"/>
    </row>
    <row r="64" spans="1:127" ht="12.75">
      <c r="A64" s="269"/>
      <c r="B64" s="269"/>
      <c r="C64" s="270"/>
      <c r="D64" s="269"/>
      <c r="E64" s="269"/>
      <c r="F64" s="269"/>
      <c r="G64" s="269"/>
      <c r="H64" s="269"/>
      <c r="L64" s="7"/>
      <c r="U64" s="7"/>
      <c r="AD64" s="7"/>
      <c r="AV64" s="7"/>
      <c r="BO64" s="285"/>
      <c r="BP64" s="284"/>
      <c r="BQ64" s="284"/>
      <c r="BR64" s="284"/>
      <c r="BS64" s="284"/>
      <c r="BT64" s="284"/>
      <c r="BU64" s="284"/>
      <c r="BV64" s="285"/>
      <c r="BW64" s="284"/>
      <c r="BX64" s="284"/>
      <c r="BY64" s="284"/>
      <c r="BZ64" s="284"/>
      <c r="CA64" s="284"/>
      <c r="CB64" s="284"/>
      <c r="CC64" s="285"/>
      <c r="CD64" s="284"/>
      <c r="CE64" s="284"/>
      <c r="CF64" s="284"/>
      <c r="CG64" s="284"/>
      <c r="CH64" s="284"/>
      <c r="CI64" s="284"/>
      <c r="CJ64" s="285"/>
      <c r="CK64" s="284"/>
      <c r="CL64" s="284"/>
      <c r="CM64" s="284"/>
      <c r="CN64" s="284"/>
      <c r="CO64" s="284"/>
      <c r="CP64" s="284"/>
      <c r="CQ64" s="285"/>
      <c r="CS64" s="362"/>
      <c r="CX64" s="362"/>
      <c r="DC64" s="362"/>
      <c r="DH64" s="362"/>
      <c r="DM64" s="362"/>
      <c r="DR64" s="362"/>
      <c r="DW64" s="362"/>
    </row>
    <row r="65" spans="1:127" ht="12.75">
      <c r="A65" s="269"/>
      <c r="B65" s="269"/>
      <c r="C65" s="270"/>
      <c r="D65" s="269"/>
      <c r="E65" s="269"/>
      <c r="F65" s="269"/>
      <c r="G65" s="269"/>
      <c r="H65" s="269"/>
      <c r="L65" s="7"/>
      <c r="U65" s="7"/>
      <c r="AD65" s="7"/>
      <c r="AV65" s="7"/>
      <c r="BO65" s="285"/>
      <c r="BP65" s="284"/>
      <c r="BQ65" s="284"/>
      <c r="BR65" s="284"/>
      <c r="BS65" s="284"/>
      <c r="BT65" s="284"/>
      <c r="BU65" s="284"/>
      <c r="BV65" s="285"/>
      <c r="BW65" s="284"/>
      <c r="BX65" s="284"/>
      <c r="BY65" s="284"/>
      <c r="BZ65" s="284"/>
      <c r="CA65" s="284"/>
      <c r="CB65" s="284"/>
      <c r="CC65" s="285"/>
      <c r="CD65" s="284"/>
      <c r="CE65" s="284"/>
      <c r="CF65" s="284"/>
      <c r="CG65" s="284"/>
      <c r="CH65" s="284"/>
      <c r="CI65" s="284"/>
      <c r="CJ65" s="285"/>
      <c r="CK65" s="284"/>
      <c r="CL65" s="284"/>
      <c r="CM65" s="284"/>
      <c r="CN65" s="284"/>
      <c r="CO65" s="284"/>
      <c r="CP65" s="284"/>
      <c r="CQ65" s="285"/>
      <c r="CS65" s="362"/>
      <c r="CX65" s="362"/>
      <c r="DC65" s="362"/>
      <c r="DH65" s="362"/>
      <c r="DM65" s="362"/>
      <c r="DR65" s="362"/>
      <c r="DW65" s="362"/>
    </row>
    <row r="66" spans="1:127" ht="15">
      <c r="A66" s="262" t="s">
        <v>0</v>
      </c>
      <c r="B66" s="263"/>
      <c r="C66" s="263"/>
      <c r="D66" s="263"/>
      <c r="E66" s="263"/>
      <c r="F66" s="264"/>
      <c r="G66" s="355" t="str">
        <f>G1</f>
        <v>Vitré le</v>
      </c>
      <c r="H66" s="356">
        <f>H$1</f>
        <v>43492</v>
      </c>
      <c r="J66" s="1" t="s">
        <v>0</v>
      </c>
      <c r="K66" s="2"/>
      <c r="L66" s="2"/>
      <c r="M66" s="2"/>
      <c r="N66" s="2"/>
      <c r="O66" s="3"/>
      <c r="P66" s="355" t="str">
        <f>$G$1</f>
        <v>Vitré le</v>
      </c>
      <c r="Q66" s="356">
        <f>Q$1</f>
        <v>43492</v>
      </c>
      <c r="S66" s="1" t="s">
        <v>0</v>
      </c>
      <c r="T66" s="2"/>
      <c r="U66" s="2"/>
      <c r="V66" s="2"/>
      <c r="W66" s="2"/>
      <c r="X66" s="3"/>
      <c r="Y66" s="355" t="str">
        <f>$G$1</f>
        <v>Vitré le</v>
      </c>
      <c r="Z66" s="356">
        <f>Z$1</f>
        <v>43492</v>
      </c>
      <c r="AB66" s="1" t="s">
        <v>0</v>
      </c>
      <c r="AC66" s="2"/>
      <c r="AD66" s="2"/>
      <c r="AE66" s="2"/>
      <c r="AF66" s="2"/>
      <c r="AG66" s="3"/>
      <c r="AH66" s="355" t="str">
        <f>$G$1</f>
        <v>Vitré le</v>
      </c>
      <c r="AI66" s="356">
        <f>AI$1</f>
        <v>43492</v>
      </c>
      <c r="AK66" s="357" t="s">
        <v>0</v>
      </c>
      <c r="AL66" s="188"/>
      <c r="AM66" s="1"/>
      <c r="AN66" s="2"/>
      <c r="AO66" s="2"/>
      <c r="AP66" s="3"/>
      <c r="AQ66" s="355" t="str">
        <f>$G$1</f>
        <v>Vitré le</v>
      </c>
      <c r="AR66" s="356">
        <f>AR$1</f>
        <v>43492</v>
      </c>
      <c r="AT66" s="1" t="s">
        <v>0</v>
      </c>
      <c r="AU66" s="2"/>
      <c r="AV66" s="2"/>
      <c r="AW66" s="2"/>
      <c r="AX66" s="2"/>
      <c r="AY66" s="3"/>
      <c r="AZ66" s="355" t="str">
        <f>$G$1</f>
        <v>Vitré le</v>
      </c>
      <c r="BA66" s="356">
        <f>BA$1</f>
        <v>43492</v>
      </c>
      <c r="BO66" s="285"/>
      <c r="BP66" s="284"/>
      <c r="BQ66" s="284"/>
      <c r="BR66" s="284"/>
      <c r="BS66" s="284"/>
      <c r="BT66" s="284"/>
      <c r="BU66" s="284"/>
      <c r="BV66" s="285"/>
      <c r="BW66" s="284"/>
      <c r="BX66" s="284"/>
      <c r="BY66" s="284"/>
      <c r="BZ66" s="284"/>
      <c r="CA66" s="284"/>
      <c r="CB66" s="284"/>
      <c r="CC66" s="285"/>
      <c r="CD66" s="284"/>
      <c r="CE66" s="284"/>
      <c r="CF66" s="284"/>
      <c r="CG66" s="284"/>
      <c r="CH66" s="284"/>
      <c r="CI66" s="284"/>
      <c r="CJ66" s="285"/>
      <c r="CK66" s="284"/>
      <c r="CL66" s="284"/>
      <c r="CM66" s="284"/>
      <c r="CN66" s="284"/>
      <c r="CO66" s="284"/>
      <c r="CP66" s="284"/>
      <c r="CQ66" s="285"/>
      <c r="CS66" s="362"/>
      <c r="CX66" s="362"/>
      <c r="DC66" s="362"/>
      <c r="DH66" s="362"/>
      <c r="DM66" s="362"/>
      <c r="DR66" s="362"/>
      <c r="DW66" s="362"/>
    </row>
    <row r="67" spans="1:127" ht="15">
      <c r="A67" s="265" t="s">
        <v>1</v>
      </c>
      <c r="B67" s="621" t="s">
        <v>13</v>
      </c>
      <c r="C67" s="621"/>
      <c r="D67" s="621"/>
      <c r="E67" s="621"/>
      <c r="F67" s="264"/>
      <c r="G67" s="264"/>
      <c r="J67" s="206" t="s">
        <v>1</v>
      </c>
      <c r="K67" s="622"/>
      <c r="L67" s="622"/>
      <c r="M67" s="622"/>
      <c r="N67" s="622"/>
      <c r="O67" s="3"/>
      <c r="P67" s="3"/>
      <c r="Q67" s="3"/>
      <c r="S67" s="206" t="s">
        <v>1</v>
      </c>
      <c r="T67" s="623" t="s">
        <v>115</v>
      </c>
      <c r="U67" s="623"/>
      <c r="V67" s="623"/>
      <c r="W67" s="623"/>
      <c r="X67" s="3"/>
      <c r="Y67" s="3"/>
      <c r="Z67" s="3"/>
      <c r="AB67" s="206" t="s">
        <v>1</v>
      </c>
      <c r="AC67" s="623" t="s">
        <v>13</v>
      </c>
      <c r="AD67" s="623"/>
      <c r="AE67" s="623"/>
      <c r="AF67" s="623"/>
      <c r="AG67" s="3"/>
      <c r="AH67" s="3"/>
      <c r="AI67" s="3"/>
      <c r="AK67" s="206" t="s">
        <v>1</v>
      </c>
      <c r="AL67" s="622"/>
      <c r="AM67" s="622"/>
      <c r="AN67" s="622"/>
      <c r="AO67" s="622"/>
      <c r="AP67" s="3"/>
      <c r="AQ67" s="3"/>
      <c r="AR67" s="3"/>
      <c r="AT67" s="206" t="s">
        <v>1</v>
      </c>
      <c r="AU67" s="622"/>
      <c r="AV67" s="622"/>
      <c r="AW67" s="622"/>
      <c r="AX67" s="622"/>
      <c r="AY67" s="3"/>
      <c r="AZ67" s="3"/>
      <c r="BA67" s="3"/>
      <c r="BO67" s="285"/>
      <c r="BP67" s="284"/>
      <c r="BQ67" s="284"/>
      <c r="BR67" s="284"/>
      <c r="BS67" s="284"/>
      <c r="BT67" s="284"/>
      <c r="BU67" s="284"/>
      <c r="BV67" s="285"/>
      <c r="BW67" s="284"/>
      <c r="BX67" s="284"/>
      <c r="BY67" s="284"/>
      <c r="BZ67" s="284"/>
      <c r="CA67" s="284"/>
      <c r="CB67" s="284"/>
      <c r="CC67" s="285"/>
      <c r="CD67" s="284"/>
      <c r="CE67" s="284"/>
      <c r="CF67" s="284"/>
      <c r="CG67" s="284"/>
      <c r="CH67" s="284"/>
      <c r="CI67" s="284"/>
      <c r="CJ67" s="285"/>
      <c r="CK67" s="284"/>
      <c r="CL67" s="284"/>
      <c r="CM67" s="284"/>
      <c r="CN67" s="284"/>
      <c r="CO67" s="284"/>
      <c r="CP67" s="284"/>
      <c r="CQ67" s="285"/>
      <c r="CS67" s="362"/>
      <c r="CX67" s="362"/>
      <c r="DC67" s="362"/>
      <c r="DH67" s="362"/>
      <c r="DM67" s="362"/>
      <c r="DR67" s="362"/>
      <c r="DW67" s="362"/>
    </row>
    <row r="68" spans="1:127" ht="15.75" thickBot="1">
      <c r="A68" s="265" t="s">
        <v>118</v>
      </c>
      <c r="B68" s="621" t="s">
        <v>124</v>
      </c>
      <c r="C68" s="621"/>
      <c r="D68" s="621"/>
      <c r="E68" s="266" t="s">
        <v>119</v>
      </c>
      <c r="F68" s="267">
        <v>2</v>
      </c>
      <c r="G68" s="268"/>
      <c r="H68" s="358">
        <v>6</v>
      </c>
      <c r="J68" s="206" t="s">
        <v>118</v>
      </c>
      <c r="K68" s="621"/>
      <c r="L68" s="621"/>
      <c r="M68" s="621"/>
      <c r="N68" s="5" t="s">
        <v>119</v>
      </c>
      <c r="O68" s="6"/>
      <c r="P68" s="3"/>
      <c r="Q68" s="359">
        <v>18</v>
      </c>
      <c r="S68" s="206" t="s">
        <v>118</v>
      </c>
      <c r="T68" s="624" t="s">
        <v>82</v>
      </c>
      <c r="U68" s="624"/>
      <c r="V68" s="624"/>
      <c r="W68" s="5" t="s">
        <v>119</v>
      </c>
      <c r="X68" s="6">
        <v>1</v>
      </c>
      <c r="Y68" s="3"/>
      <c r="Z68" s="359">
        <v>30</v>
      </c>
      <c r="AB68" s="206" t="s">
        <v>118</v>
      </c>
      <c r="AC68" s="624" t="s">
        <v>80</v>
      </c>
      <c r="AD68" s="624"/>
      <c r="AE68" s="624"/>
      <c r="AF68" s="5" t="s">
        <v>119</v>
      </c>
      <c r="AG68" s="6">
        <v>1</v>
      </c>
      <c r="AH68" s="3"/>
      <c r="AI68" s="359">
        <v>42</v>
      </c>
      <c r="AK68" s="206" t="s">
        <v>118</v>
      </c>
      <c r="AL68" s="621"/>
      <c r="AM68" s="621"/>
      <c r="AN68" s="621"/>
      <c r="AO68" s="5" t="s">
        <v>119</v>
      </c>
      <c r="AP68" s="6"/>
      <c r="AQ68" s="3"/>
      <c r="AR68" s="359">
        <v>54</v>
      </c>
      <c r="AT68" s="206" t="s">
        <v>118</v>
      </c>
      <c r="AU68" s="621"/>
      <c r="AV68" s="621"/>
      <c r="AW68" s="621"/>
      <c r="AX68" s="5" t="s">
        <v>119</v>
      </c>
      <c r="AY68" s="6"/>
      <c r="AZ68" s="3"/>
      <c r="BA68" s="359">
        <v>66</v>
      </c>
      <c r="BO68" s="285"/>
      <c r="BP68" s="284"/>
      <c r="BQ68" s="284"/>
      <c r="BR68" s="284"/>
      <c r="BS68" s="284"/>
      <c r="BT68" s="284"/>
      <c r="BU68" s="284"/>
      <c r="BV68" s="285"/>
      <c r="BW68" s="284"/>
      <c r="BX68" s="284"/>
      <c r="BY68" s="284"/>
      <c r="BZ68" s="284"/>
      <c r="CA68" s="284"/>
      <c r="CB68" s="284"/>
      <c r="CC68" s="285"/>
      <c r="CD68" s="284"/>
      <c r="CE68" s="284"/>
      <c r="CF68" s="284"/>
      <c r="CG68" s="284"/>
      <c r="CH68" s="284"/>
      <c r="CI68" s="284"/>
      <c r="CJ68" s="285"/>
      <c r="CK68" s="284"/>
      <c r="CL68" s="284"/>
      <c r="CM68" s="284"/>
      <c r="CN68" s="284"/>
      <c r="CO68" s="284"/>
      <c r="CP68" s="284"/>
      <c r="CQ68" s="285"/>
      <c r="CS68" s="362"/>
      <c r="CX68" s="362"/>
      <c r="DC68" s="362"/>
      <c r="DH68" s="362"/>
      <c r="DM68" s="362"/>
      <c r="DR68" s="362"/>
      <c r="DW68" s="362"/>
    </row>
    <row r="69" spans="1:127" s="31" customFormat="1" ht="13.5" thickBot="1">
      <c r="A69" s="274" t="s">
        <v>5</v>
      </c>
      <c r="B69" s="275" t="s">
        <v>6</v>
      </c>
      <c r="C69" s="275" t="s">
        <v>7</v>
      </c>
      <c r="D69" s="276" t="s">
        <v>8</v>
      </c>
      <c r="E69" s="276" t="s">
        <v>9</v>
      </c>
      <c r="F69" s="276" t="s">
        <v>10</v>
      </c>
      <c r="G69" s="276" t="s">
        <v>11</v>
      </c>
      <c r="H69" s="277" t="s">
        <v>12</v>
      </c>
      <c r="I69"/>
      <c r="J69" s="274" t="s">
        <v>5</v>
      </c>
      <c r="K69" s="275" t="s">
        <v>6</v>
      </c>
      <c r="L69" s="275" t="s">
        <v>7</v>
      </c>
      <c r="M69" s="276" t="s">
        <v>8</v>
      </c>
      <c r="N69" s="276" t="s">
        <v>9</v>
      </c>
      <c r="O69" s="276" t="s">
        <v>10</v>
      </c>
      <c r="P69" s="276" t="s">
        <v>11</v>
      </c>
      <c r="Q69" s="277" t="s">
        <v>12</v>
      </c>
      <c r="R69"/>
      <c r="S69" s="274" t="s">
        <v>5</v>
      </c>
      <c r="T69" s="275" t="s">
        <v>6</v>
      </c>
      <c r="U69" s="275" t="s">
        <v>7</v>
      </c>
      <c r="V69" s="276" t="s">
        <v>8</v>
      </c>
      <c r="W69" s="276" t="s">
        <v>9</v>
      </c>
      <c r="X69" s="276" t="s">
        <v>10</v>
      </c>
      <c r="Y69" s="276" t="s">
        <v>11</v>
      </c>
      <c r="Z69" s="277" t="s">
        <v>12</v>
      </c>
      <c r="AA69"/>
      <c r="AB69" s="274" t="s">
        <v>5</v>
      </c>
      <c r="AC69" s="275" t="s">
        <v>6</v>
      </c>
      <c r="AD69" s="275" t="s">
        <v>7</v>
      </c>
      <c r="AE69" s="276" t="s">
        <v>8</v>
      </c>
      <c r="AF69" s="276" t="s">
        <v>9</v>
      </c>
      <c r="AG69" s="276" t="s">
        <v>10</v>
      </c>
      <c r="AH69" s="276" t="s">
        <v>11</v>
      </c>
      <c r="AI69" s="277" t="s">
        <v>12</v>
      </c>
      <c r="AJ69"/>
      <c r="AK69" s="274" t="s">
        <v>5</v>
      </c>
      <c r="AL69" s="275" t="s">
        <v>6</v>
      </c>
      <c r="AM69" s="275" t="s">
        <v>7</v>
      </c>
      <c r="AN69" s="276" t="s">
        <v>8</v>
      </c>
      <c r="AO69" s="276" t="s">
        <v>9</v>
      </c>
      <c r="AP69" s="276" t="s">
        <v>10</v>
      </c>
      <c r="AQ69" s="276" t="s">
        <v>11</v>
      </c>
      <c r="AR69" s="277" t="s">
        <v>12</v>
      </c>
      <c r="AS69"/>
      <c r="AT69" s="274" t="s">
        <v>5</v>
      </c>
      <c r="AU69" s="275" t="s">
        <v>6</v>
      </c>
      <c r="AV69" s="275" t="s">
        <v>7</v>
      </c>
      <c r="AW69" s="276" t="s">
        <v>8</v>
      </c>
      <c r="AX69" s="276" t="s">
        <v>9</v>
      </c>
      <c r="AY69" s="276" t="s">
        <v>10</v>
      </c>
      <c r="AZ69" s="276" t="s">
        <v>11</v>
      </c>
      <c r="BA69" s="277" t="s">
        <v>12</v>
      </c>
      <c r="BB69"/>
      <c r="BI69" s="284"/>
      <c r="BJ69" s="284"/>
      <c r="BK69" s="284"/>
      <c r="BL69" s="284"/>
      <c r="BM69" s="284"/>
      <c r="BN69" s="284"/>
      <c r="BO69" s="286"/>
      <c r="BP69" s="284"/>
      <c r="BQ69" s="284"/>
      <c r="BR69" s="284"/>
      <c r="BS69" s="284"/>
      <c r="BT69" s="284"/>
      <c r="BU69" s="284"/>
      <c r="BV69" s="286"/>
      <c r="BW69" s="284"/>
      <c r="BX69" s="284"/>
      <c r="BY69" s="284"/>
      <c r="BZ69" s="284"/>
      <c r="CA69" s="284"/>
      <c r="CB69" s="284"/>
      <c r="CC69" s="286"/>
      <c r="CD69" s="284"/>
      <c r="CE69" s="284"/>
      <c r="CF69" s="284"/>
      <c r="CG69" s="284"/>
      <c r="CH69" s="284"/>
      <c r="CI69" s="284"/>
      <c r="CJ69" s="286"/>
      <c r="CK69" s="284"/>
      <c r="CL69" s="284"/>
      <c r="CM69" s="284"/>
      <c r="CN69" s="284"/>
      <c r="CO69" s="284"/>
      <c r="CP69" s="284"/>
      <c r="CQ69" s="286"/>
      <c r="CS69" s="363"/>
      <c r="CT69" s="33"/>
      <c r="CU69" s="33"/>
      <c r="CV69" s="33"/>
      <c r="CW69" s="33"/>
      <c r="CX69" s="363"/>
      <c r="DC69" s="363"/>
      <c r="DH69" s="363"/>
      <c r="DM69" s="363"/>
      <c r="DR69" s="363"/>
      <c r="DW69" s="363"/>
    </row>
    <row r="70" spans="1:127" ht="15">
      <c r="A70" s="540" t="s">
        <v>474</v>
      </c>
      <c r="B70" s="448" t="s">
        <v>475</v>
      </c>
      <c r="C70" s="467"/>
      <c r="D70" s="383">
        <v>15.1</v>
      </c>
      <c r="E70" s="383">
        <v>14.05</v>
      </c>
      <c r="F70" s="383">
        <v>14.3</v>
      </c>
      <c r="G70" s="383">
        <v>14.5</v>
      </c>
      <c r="H70" s="384">
        <f aca="true" t="shared" si="59" ref="H70:H76">SUM(D70:G70)</f>
        <v>57.95</v>
      </c>
      <c r="I70" s="284">
        <f aca="true" t="shared" si="60" ref="I70:I75">RANK(H70,$H$70:$H$75,0)</f>
        <v>1</v>
      </c>
      <c r="J70" s="457"/>
      <c r="K70" s="458"/>
      <c r="L70" s="466"/>
      <c r="M70" s="383"/>
      <c r="N70" s="383"/>
      <c r="O70" s="383"/>
      <c r="P70" s="383"/>
      <c r="Q70" s="384">
        <f aca="true" t="shared" si="61" ref="Q70:Q76">SUM(M70:P70)</f>
        <v>0</v>
      </c>
      <c r="R70" s="284">
        <f aca="true" t="shared" si="62" ref="R70:R75">RANK(Q70,$Q$70:$Q$75,0)</f>
        <v>1</v>
      </c>
      <c r="S70" s="540" t="s">
        <v>204</v>
      </c>
      <c r="T70" s="448" t="s">
        <v>205</v>
      </c>
      <c r="U70" s="467"/>
      <c r="V70" s="383">
        <v>16.1</v>
      </c>
      <c r="W70" s="383">
        <v>14.5</v>
      </c>
      <c r="X70" s="383">
        <v>15.2</v>
      </c>
      <c r="Y70" s="383">
        <v>15.7</v>
      </c>
      <c r="Z70" s="384">
        <f aca="true" t="shared" si="63" ref="Z70:Z76">SUM(V70:Y70)</f>
        <v>61.5</v>
      </c>
      <c r="AA70" s="284">
        <f aca="true" t="shared" si="64" ref="AA70:AA75">RANK(Z70,$Z$70:$Z$75,0)</f>
        <v>2</v>
      </c>
      <c r="AB70" s="540" t="s">
        <v>454</v>
      </c>
      <c r="AC70" s="448" t="s">
        <v>323</v>
      </c>
      <c r="AD70" s="467"/>
      <c r="AE70" s="383">
        <v>0</v>
      </c>
      <c r="AF70" s="383">
        <v>0</v>
      </c>
      <c r="AG70" s="383">
        <v>0</v>
      </c>
      <c r="AH70" s="383">
        <v>0</v>
      </c>
      <c r="AI70" s="384">
        <f aca="true" t="shared" si="65" ref="AI70:AI76">SUM(AE70:AH70)</f>
        <v>0</v>
      </c>
      <c r="AJ70" s="284">
        <f aca="true" t="shared" si="66" ref="AJ70:AJ75">RANK(AI70,$AI$70:$AI$75,0)</f>
        <v>6</v>
      </c>
      <c r="AK70" s="457"/>
      <c r="AL70" s="461"/>
      <c r="AM70" s="465"/>
      <c r="AN70" s="383"/>
      <c r="AO70" s="383"/>
      <c r="AP70" s="383"/>
      <c r="AQ70" s="383"/>
      <c r="AR70" s="384">
        <f aca="true" t="shared" si="67" ref="AR70:AR76">SUM(AN70:AQ70)</f>
        <v>0</v>
      </c>
      <c r="AS70" s="284">
        <f aca="true" t="shared" si="68" ref="AS70:AS75">RANK(AR70,$AR$70:$AR$75,0)</f>
        <v>1</v>
      </c>
      <c r="AT70" s="457"/>
      <c r="AU70" s="461"/>
      <c r="AV70" s="465"/>
      <c r="AW70" s="383"/>
      <c r="AX70" s="383"/>
      <c r="AY70" s="383"/>
      <c r="AZ70" s="383"/>
      <c r="BA70" s="384">
        <f aca="true" t="shared" si="69" ref="BA70:BA76">SUM(AW70:AZ70)</f>
        <v>0</v>
      </c>
      <c r="BB70" s="284">
        <f aca="true" t="shared" si="70" ref="BB70:BB75">RANK(BA70,$BA$70:$BA$75,0)</f>
        <v>1</v>
      </c>
      <c r="BI70" s="284">
        <f>IF(($B$68)="DEBUTANTES",1,"")</f>
      </c>
      <c r="BJ70" s="284">
        <f>IF(($B$68)="DEBUTANTES",COUNTA($A$70:$A$75),"")</f>
      </c>
      <c r="BK70" s="284">
        <f>IF(($B$68)="DEBUTANTES",$D$76,"")</f>
      </c>
      <c r="BL70" s="284">
        <f>IF(($B$68)="DEBUTANTES",$E$76,"")</f>
      </c>
      <c r="BM70" s="284">
        <f>IF(($B$68)="DEBUTANTES",$F$76,"")</f>
      </c>
      <c r="BN70" s="284">
        <f>IF(($B$68)="DEBUTANTES",$G$76,"")</f>
      </c>
      <c r="BO70" s="285"/>
      <c r="BP70" s="284">
        <f>IF(($B$68)="PROMO-HONNEUR",1,"")</f>
        <v>1</v>
      </c>
      <c r="BQ70" s="284">
        <f>IF(($B$68)="PROMO-HONNEUR",COUNTA($A$70:$A$75),"")</f>
        <v>6</v>
      </c>
      <c r="BR70" s="284">
        <f>IF(($B$68)="PROMO-HONNEUR",$D$76,"")</f>
        <v>60</v>
      </c>
      <c r="BS70" s="284">
        <f>IF(($B$68)="PROMO-HONNEUR",$E$76,"")</f>
        <v>56.45</v>
      </c>
      <c r="BT70" s="284">
        <f>IF(($B$68)="PROMO-HONNEUR",$F$76,"")</f>
        <v>57.3</v>
      </c>
      <c r="BU70" s="284">
        <f>IF(($B$68)="PROMO-HONNEUR",$G$76,"")</f>
        <v>57.300000000000004</v>
      </c>
      <c r="BV70" s="285"/>
      <c r="BW70" s="284">
        <f>IF(($B$68)="HONNEUR",1,"")</f>
      </c>
      <c r="BX70" s="284">
        <f>IF(($B$68)="HONNEUR",COUNTA($A$70:$A$75),"")</f>
      </c>
      <c r="BY70" s="284">
        <f>IF(($B$68)="HONNEUR",$D$76,"")</f>
      </c>
      <c r="BZ70" s="284">
        <f>IF(($B$68)="HONNEUR",$E$76,"")</f>
      </c>
      <c r="CA70" s="284">
        <f>IF(($B$68)="HONNEUR",$F$76,"")</f>
      </c>
      <c r="CB70" s="284">
        <f>IF(($B$68)="HONNEUR",$G$76,"")</f>
      </c>
      <c r="CC70" s="285"/>
      <c r="CD70" s="284">
        <f>IF(($B$68)="PROMO-EXCEL.",1,"")</f>
      </c>
      <c r="CE70" s="284">
        <f>IF(($B$68)="PROMO-EXCEL.",COUNTA($A$70:$A$75),"")</f>
      </c>
      <c r="CF70" s="284">
        <f>IF(($B$68)="PROMO-EXCEL.",$D$76,"")</f>
      </c>
      <c r="CG70" s="284">
        <f>IF(($B$68)="PROMO-EXCEL.",$E$76,"")</f>
      </c>
      <c r="CH70" s="284">
        <f>IF(($B$68)="PROMO-EXCEL.",$F$76,"")</f>
      </c>
      <c r="CI70" s="284">
        <f>IF(($B$68)="PROMO-EXCEL.",$G$76,"")</f>
      </c>
      <c r="CJ70" s="285"/>
      <c r="CK70" s="284">
        <f>IF(($B$68)="EXCELLENCE",1,"")</f>
      </c>
      <c r="CL70" s="284">
        <f>IF(($B$68)="EXCELLENCE",COUNTA($A$70:$A$75),"")</f>
      </c>
      <c r="CM70" s="284">
        <f>IF(($B$68)="EXCELLENCE",$D$76,"")</f>
      </c>
      <c r="CN70" s="284">
        <f>IF(($B$68)="EXCELLENCE",$E$76,"")</f>
      </c>
      <c r="CO70" s="284">
        <f>IF(($B$68)="EXCELLENCE",$F$76,"")</f>
      </c>
      <c r="CP70" s="284">
        <f>IF(($B$68)="EXCELLENCE",$G$76,"")</f>
      </c>
      <c r="CQ70" s="285"/>
      <c r="CS70" s="362"/>
      <c r="CT70" s="33">
        <f>LARGE(D70:D75,1)</f>
        <v>15.1</v>
      </c>
      <c r="CU70" s="33">
        <f>LARGE(E70:E75,1)</f>
        <v>14.4</v>
      </c>
      <c r="CV70" s="33">
        <f>LARGE(F70:F75,1)</f>
        <v>14.4</v>
      </c>
      <c r="CW70" s="33">
        <f>LARGE(G70:G75,1)</f>
        <v>14.5</v>
      </c>
      <c r="CX70" s="362"/>
      <c r="CY70" s="33" t="e">
        <f>LARGE(M70:M75,1)</f>
        <v>#NUM!</v>
      </c>
      <c r="CZ70" s="33" t="e">
        <f>LARGE(N70:N75,1)</f>
        <v>#NUM!</v>
      </c>
      <c r="DA70" s="33" t="e">
        <f>LARGE(O70:O75,1)</f>
        <v>#NUM!</v>
      </c>
      <c r="DB70" s="33" t="e">
        <f>LARGE(P70:P75,1)</f>
        <v>#NUM!</v>
      </c>
      <c r="DC70" s="362"/>
      <c r="DD70" s="33">
        <f>LARGE(V70:V75,1)</f>
        <v>16.1</v>
      </c>
      <c r="DE70" s="33">
        <f>LARGE(W70:W75,1)</f>
        <v>15.1</v>
      </c>
      <c r="DF70" s="33">
        <f>LARGE(X70:X75,1)</f>
        <v>15.2</v>
      </c>
      <c r="DG70" s="33">
        <f>LARGE(Y70:Y75,1)</f>
        <v>16</v>
      </c>
      <c r="DH70" s="362"/>
      <c r="DI70" s="33">
        <f>LARGE(AE70:AE75,1)</f>
        <v>19.15</v>
      </c>
      <c r="DJ70" s="33">
        <f>LARGE(AF70:AF75,1)</f>
        <v>16.6</v>
      </c>
      <c r="DK70" s="33">
        <f>LARGE(AG70:AG75,1)</f>
        <v>18.1</v>
      </c>
      <c r="DL70" s="33">
        <f>LARGE(AH70:AH75,1)</f>
        <v>19.4</v>
      </c>
      <c r="DM70" s="362"/>
      <c r="DN70" s="33" t="e">
        <f>LARGE(AN70:AN75,1)</f>
        <v>#NUM!</v>
      </c>
      <c r="DO70" s="33" t="e">
        <f>LARGE(AO70:AO75,1)</f>
        <v>#NUM!</v>
      </c>
      <c r="DP70" s="33" t="e">
        <f>LARGE(AP70:AP75,1)</f>
        <v>#NUM!</v>
      </c>
      <c r="DQ70" s="33" t="e">
        <f>LARGE(AQ70:AQ75,1)</f>
        <v>#NUM!</v>
      </c>
      <c r="DR70" s="362"/>
      <c r="DS70" s="33" t="e">
        <f>LARGE(AW70:AW75,1)</f>
        <v>#NUM!</v>
      </c>
      <c r="DT70" s="33" t="e">
        <f>LARGE(AX70:AX75,1)</f>
        <v>#NUM!</v>
      </c>
      <c r="DU70" s="33" t="e">
        <f>LARGE(AY70:AY75,1)</f>
        <v>#NUM!</v>
      </c>
      <c r="DV70" s="33" t="e">
        <f>LARGE(AZ70:AZ75,1)</f>
        <v>#NUM!</v>
      </c>
      <c r="DW70" s="362"/>
    </row>
    <row r="71" spans="1:127" ht="15">
      <c r="A71" s="541" t="s">
        <v>476</v>
      </c>
      <c r="B71" s="450" t="s">
        <v>477</v>
      </c>
      <c r="C71" s="468"/>
      <c r="D71" s="383">
        <v>14.8</v>
      </c>
      <c r="E71" s="383">
        <v>14.4</v>
      </c>
      <c r="F71" s="383">
        <v>14.1</v>
      </c>
      <c r="G71" s="383">
        <v>14.3</v>
      </c>
      <c r="H71" s="384">
        <f t="shared" si="59"/>
        <v>57.60000000000001</v>
      </c>
      <c r="I71" s="284">
        <f t="shared" si="60"/>
        <v>2</v>
      </c>
      <c r="J71" s="457"/>
      <c r="K71" s="458"/>
      <c r="L71" s="466"/>
      <c r="M71" s="383"/>
      <c r="N71" s="383"/>
      <c r="O71" s="383"/>
      <c r="P71" s="383"/>
      <c r="Q71" s="384">
        <f t="shared" si="61"/>
        <v>0</v>
      </c>
      <c r="R71" s="284">
        <f t="shared" si="62"/>
        <v>1</v>
      </c>
      <c r="S71" s="541" t="s">
        <v>527</v>
      </c>
      <c r="T71" s="450" t="s">
        <v>207</v>
      </c>
      <c r="U71" s="468"/>
      <c r="V71" s="383">
        <v>16.1</v>
      </c>
      <c r="W71" s="383">
        <v>14.35</v>
      </c>
      <c r="X71" s="383">
        <v>14.9</v>
      </c>
      <c r="Y71" s="383">
        <v>15.6</v>
      </c>
      <c r="Z71" s="384">
        <f t="shared" si="63"/>
        <v>60.95</v>
      </c>
      <c r="AA71" s="284">
        <f t="shared" si="64"/>
        <v>3</v>
      </c>
      <c r="AB71" s="541" t="s">
        <v>455</v>
      </c>
      <c r="AC71" s="450" t="s">
        <v>456</v>
      </c>
      <c r="AD71" s="468"/>
      <c r="AE71" s="383">
        <v>18.8</v>
      </c>
      <c r="AF71" s="383">
        <v>16.6</v>
      </c>
      <c r="AG71" s="383">
        <v>18.1</v>
      </c>
      <c r="AH71" s="383">
        <v>19.4</v>
      </c>
      <c r="AI71" s="384">
        <f t="shared" si="65"/>
        <v>72.9</v>
      </c>
      <c r="AJ71" s="284">
        <f t="shared" si="66"/>
        <v>1</v>
      </c>
      <c r="AK71" s="457"/>
      <c r="AL71" s="461"/>
      <c r="AM71" s="465"/>
      <c r="AN71" s="383"/>
      <c r="AO71" s="383"/>
      <c r="AP71" s="383"/>
      <c r="AQ71" s="383"/>
      <c r="AR71" s="384">
        <f t="shared" si="67"/>
        <v>0</v>
      </c>
      <c r="AS71" s="284">
        <f t="shared" si="68"/>
        <v>1</v>
      </c>
      <c r="AT71" s="457"/>
      <c r="AU71" s="461"/>
      <c r="AV71" s="465"/>
      <c r="AW71" s="383"/>
      <c r="AX71" s="383"/>
      <c r="AY71" s="383"/>
      <c r="AZ71" s="383"/>
      <c r="BA71" s="384">
        <f t="shared" si="69"/>
        <v>0</v>
      </c>
      <c r="BB71" s="284">
        <f t="shared" si="70"/>
        <v>1</v>
      </c>
      <c r="BI71" s="284">
        <f>IF(($K$68)="DEBUTANTES",1,"")</f>
      </c>
      <c r="BJ71" s="284">
        <f>IF(($K$68)="DEBUTANTES",COUNTA($J$70:$J$75),"")</f>
      </c>
      <c r="BK71" s="284">
        <f>IF(($K$68)="DEBUTANTES",$M$76,"")</f>
      </c>
      <c r="BL71" s="284">
        <f>IF(($K$68)="DEBUTANTES",$N$76,"")</f>
      </c>
      <c r="BM71" s="284">
        <f>IF(($K$68)="DEBUTANTES",$O$76,"")</f>
      </c>
      <c r="BN71" s="284">
        <f>IF(($K$68)="DEBUTANTES",$P$76,"")</f>
      </c>
      <c r="BO71" s="285"/>
      <c r="BP71" s="284">
        <f>IF(($K$68)="PROMO-HONNEUR",1,"")</f>
      </c>
      <c r="BQ71" s="284">
        <f>IF(($K$68)="PROMO-HONNEUR",COUNTA($J$70:$J$75),"")</f>
      </c>
      <c r="BR71" s="284">
        <f>IF(($K$68)="PROMO-HONNEUR",$M$76,"")</f>
      </c>
      <c r="BS71" s="284">
        <f>IF(($K$68)="PROMO-HONNEUR",$N$76,"")</f>
      </c>
      <c r="BT71" s="284">
        <f>IF(($K$68)="PROMO-HONNEUR",$O$76,"")</f>
      </c>
      <c r="BU71" s="284">
        <f>IF(($K$68)="PROMO-HONNEUR",$P$76,"")</f>
      </c>
      <c r="BV71" s="285"/>
      <c r="BW71" s="284">
        <f>IF(($K$68)="HONNEUR",1,"")</f>
      </c>
      <c r="BX71" s="284">
        <f>IF(($K$68)="HONNEUR",COUNTA($J$70:$J$75),"")</f>
      </c>
      <c r="BY71" s="284">
        <f>IF(($K$68)="HONNEUR",$M$76,"")</f>
      </c>
      <c r="BZ71" s="284">
        <f>IF(($K$68)="HONNEUR",$N$76,"")</f>
      </c>
      <c r="CA71" s="284">
        <f>IF(($K$68)="HONNEUR",$O$76,"")</f>
      </c>
      <c r="CB71" s="284">
        <f>IF(($K$68)="HONNEUR",$P$76,"")</f>
      </c>
      <c r="CC71" s="285"/>
      <c r="CD71" s="284">
        <f>IF(($K$68)="PROMO-EXCEL.",1,"")</f>
      </c>
      <c r="CE71" s="284">
        <f>IF(($K$68)="PROMO-EXCEL.",COUNTA($J$70:$J$75),"")</f>
      </c>
      <c r="CF71" s="284">
        <f>IF(($K$68)="PROMO-EXCEL.",$M$76,"")</f>
      </c>
      <c r="CG71" s="284">
        <f>IF(($K$68)="PROMO-EXCEL.",$N$76,"")</f>
      </c>
      <c r="CH71" s="284">
        <f>IF(($K$68)="PROMO-EXCEL.",$O$76,"")</f>
      </c>
      <c r="CI71" s="284">
        <f>IF(($K$68)="PROMO-EXCEL.",$P$76,"")</f>
      </c>
      <c r="CJ71" s="285"/>
      <c r="CK71" s="284">
        <f>IF(($K$68)="EXCELLENCE",1,"")</f>
      </c>
      <c r="CL71" s="284">
        <f>IF(($K$68)="EXCELLENCE",COUNTA($J$70:$J$75),"")</f>
      </c>
      <c r="CM71" s="284">
        <f>IF(($K$68)="EXCELLENCE",$M$76,"")</f>
      </c>
      <c r="CN71" s="284">
        <f>IF(($K$68)="EXCELLENCE",$N$76,"")</f>
      </c>
      <c r="CO71" s="284">
        <f>IF(($K$68)="EXCELLENCE",$O$76,"")</f>
      </c>
      <c r="CP71" s="284">
        <f>IF(($K$68)="EXCELLENCE",$P$76,"")</f>
      </c>
      <c r="CQ71" s="285"/>
      <c r="CS71" s="362"/>
      <c r="CT71" s="33">
        <f>LARGE(D70:D75,2)</f>
        <v>15.1</v>
      </c>
      <c r="CU71" s="33">
        <f>LARGE(E70:E75,2)</f>
        <v>14.2</v>
      </c>
      <c r="CV71" s="33">
        <f>LARGE(F70:F75,2)</f>
        <v>14.4</v>
      </c>
      <c r="CW71" s="33">
        <f>LARGE(G70:G75,2)</f>
        <v>14.4</v>
      </c>
      <c r="CX71" s="362"/>
      <c r="CY71" s="33" t="e">
        <f>LARGE(M70:M75,2)</f>
        <v>#NUM!</v>
      </c>
      <c r="CZ71" s="33" t="e">
        <f>LARGE(N70:N75,2)</f>
        <v>#NUM!</v>
      </c>
      <c r="DA71" s="33" t="e">
        <f>LARGE(O70:O75,2)</f>
        <v>#NUM!</v>
      </c>
      <c r="DB71" s="33" t="e">
        <f>LARGE(P70:P75,2)</f>
        <v>#NUM!</v>
      </c>
      <c r="DC71" s="362"/>
      <c r="DD71" s="33">
        <f>LARGE(V70:V75,2)</f>
        <v>16.1</v>
      </c>
      <c r="DE71" s="33">
        <f>LARGE(W70:W75,2)</f>
        <v>15.05</v>
      </c>
      <c r="DF71" s="33">
        <f>LARGE(X70:X75,2)</f>
        <v>15</v>
      </c>
      <c r="DG71" s="33">
        <f>LARGE(Y70:Y75,2)</f>
        <v>15.75</v>
      </c>
      <c r="DH71" s="362"/>
      <c r="DI71" s="33">
        <f>LARGE(AE70:AE75,2)</f>
        <v>19</v>
      </c>
      <c r="DJ71" s="33">
        <f>LARGE(AF70:AF75,2)</f>
        <v>16.1</v>
      </c>
      <c r="DK71" s="33">
        <f>LARGE(AG70:AG75,2)</f>
        <v>17.5</v>
      </c>
      <c r="DL71" s="33">
        <f>LARGE(AH70:AH75,2)</f>
        <v>18.1</v>
      </c>
      <c r="DM71" s="362"/>
      <c r="DN71" s="33" t="e">
        <f>LARGE(AN70:AN75,2)</f>
        <v>#NUM!</v>
      </c>
      <c r="DO71" s="33" t="e">
        <f>LARGE(AO70:AO75,2)</f>
        <v>#NUM!</v>
      </c>
      <c r="DP71" s="33" t="e">
        <f>LARGE(AP70:AP75,2)</f>
        <v>#NUM!</v>
      </c>
      <c r="DQ71" s="33" t="e">
        <f>LARGE(AQ70:AQ75,2)</f>
        <v>#NUM!</v>
      </c>
      <c r="DR71" s="362"/>
      <c r="DS71" s="33" t="e">
        <f>LARGE(AW70:AW75,2)</f>
        <v>#NUM!</v>
      </c>
      <c r="DT71" s="33" t="e">
        <f>LARGE(AX70:AX75,2)</f>
        <v>#NUM!</v>
      </c>
      <c r="DU71" s="33" t="e">
        <f>LARGE(AY70:AY75,2)</f>
        <v>#NUM!</v>
      </c>
      <c r="DV71" s="33" t="e">
        <f>LARGE(AZ70:AZ75,2)</f>
        <v>#NUM!</v>
      </c>
      <c r="DW71" s="362"/>
    </row>
    <row r="72" spans="1:127" ht="15">
      <c r="A72" s="541" t="s">
        <v>428</v>
      </c>
      <c r="B72" s="450" t="s">
        <v>300</v>
      </c>
      <c r="C72" s="468"/>
      <c r="D72" s="383">
        <v>14.5</v>
      </c>
      <c r="E72" s="383">
        <v>14.2</v>
      </c>
      <c r="F72" s="383">
        <v>14.4</v>
      </c>
      <c r="G72" s="383">
        <v>13.8</v>
      </c>
      <c r="H72" s="384">
        <f t="shared" si="59"/>
        <v>56.900000000000006</v>
      </c>
      <c r="I72" s="284">
        <f t="shared" si="60"/>
        <v>4</v>
      </c>
      <c r="J72" s="457"/>
      <c r="K72" s="458"/>
      <c r="L72" s="466"/>
      <c r="M72" s="383"/>
      <c r="N72" s="383"/>
      <c r="O72" s="383"/>
      <c r="P72" s="383"/>
      <c r="Q72" s="384">
        <f t="shared" si="61"/>
        <v>0</v>
      </c>
      <c r="R72" s="284">
        <f t="shared" si="62"/>
        <v>1</v>
      </c>
      <c r="S72" s="541" t="s">
        <v>528</v>
      </c>
      <c r="T72" s="450" t="s">
        <v>209</v>
      </c>
      <c r="U72" s="468"/>
      <c r="V72" s="383">
        <v>15.7</v>
      </c>
      <c r="W72" s="383">
        <v>15.1</v>
      </c>
      <c r="X72" s="383">
        <v>13.7</v>
      </c>
      <c r="Y72" s="383">
        <v>15.75</v>
      </c>
      <c r="Z72" s="384">
        <f t="shared" si="63"/>
        <v>60.25</v>
      </c>
      <c r="AA72" s="284">
        <f t="shared" si="64"/>
        <v>4</v>
      </c>
      <c r="AB72" s="541" t="s">
        <v>457</v>
      </c>
      <c r="AC72" s="450" t="s">
        <v>458</v>
      </c>
      <c r="AD72" s="468"/>
      <c r="AE72" s="383">
        <v>19.15</v>
      </c>
      <c r="AF72" s="383">
        <v>13.4</v>
      </c>
      <c r="AG72" s="383">
        <v>17.5</v>
      </c>
      <c r="AH72" s="383">
        <v>17.9</v>
      </c>
      <c r="AI72" s="384">
        <f t="shared" si="65"/>
        <v>67.94999999999999</v>
      </c>
      <c r="AJ72" s="284">
        <f t="shared" si="66"/>
        <v>2</v>
      </c>
      <c r="AK72" s="457"/>
      <c r="AL72" s="461"/>
      <c r="AM72" s="465"/>
      <c r="AN72" s="383"/>
      <c r="AO72" s="383"/>
      <c r="AP72" s="383"/>
      <c r="AQ72" s="383"/>
      <c r="AR72" s="384">
        <f t="shared" si="67"/>
        <v>0</v>
      </c>
      <c r="AS72" s="284">
        <f t="shared" si="68"/>
        <v>1</v>
      </c>
      <c r="AT72" s="457"/>
      <c r="AU72" s="461"/>
      <c r="AV72" s="465"/>
      <c r="AW72" s="383"/>
      <c r="AX72" s="383"/>
      <c r="AY72" s="383"/>
      <c r="AZ72" s="383"/>
      <c r="BA72" s="384">
        <f t="shared" si="69"/>
        <v>0</v>
      </c>
      <c r="BB72" s="284">
        <f t="shared" si="70"/>
        <v>1</v>
      </c>
      <c r="BI72" s="284">
        <f>IF(($T$68)="DEBUTANTES",1,"")</f>
      </c>
      <c r="BJ72" s="284">
        <f>IF(($T$68)="DEBUTANTES",COUNTA($S$70:$S$75),"")</f>
      </c>
      <c r="BK72" s="284">
        <f>IF(($T$68)="DEBUTANTES",$V$76,"")</f>
      </c>
      <c r="BL72" s="284">
        <f>IF(($T$68)="DEBUTANTES",$W$76,"")</f>
      </c>
      <c r="BM72" s="284">
        <f>IF(($T$68)="DEBUTANTES",$X$76,"")</f>
      </c>
      <c r="BN72" s="284">
        <f>IF(($T$68)="DEBUTANTES",$Y$76,"")</f>
      </c>
      <c r="BO72" s="285"/>
      <c r="BP72" s="284">
        <f>IF(($T$68)="PROMO-HONNEUR",1,"")</f>
      </c>
      <c r="BQ72" s="284">
        <f>IF(($T$68)="PROMO-HONNEUR",COUNTA($S$70:$S$75),"")</f>
      </c>
      <c r="BR72" s="284">
        <f>IF(($T$68)="PROMO-HONNEUR",$V$76,"")</f>
      </c>
      <c r="BS72" s="284">
        <f>IF(($T$68)="PROMO-HONNEUR",$W$76,"")</f>
      </c>
      <c r="BT72" s="284">
        <f>IF(($T$68)="PROMO-HONNEUR",$X$76,"")</f>
      </c>
      <c r="BU72" s="284">
        <f>IF(($T$68)="PROMO-HONNEUR",$Y$76,"")</f>
      </c>
      <c r="BV72" s="285"/>
      <c r="BW72" s="284">
        <f>IF(($T$68)="HONNEUR",1,"")</f>
        <v>1</v>
      </c>
      <c r="BX72" s="284">
        <f>IF(($T$68)="HONNEUR",COUNTA($S$70:$S$75),"")</f>
        <v>6</v>
      </c>
      <c r="BY72" s="284">
        <f>IF(($T$68)="HONNEUR",$V$76,"")</f>
        <v>64.10000000000001</v>
      </c>
      <c r="BZ72" s="284">
        <f>IF(($T$68)="HONNEUR",$W$76,"")</f>
        <v>59</v>
      </c>
      <c r="CA72" s="284">
        <f>IF(($T$68)="HONNEUR",$X$76,"")</f>
        <v>59.900000000000006</v>
      </c>
      <c r="CB72" s="284">
        <f>IF(($T$68)="HONNEUR",$Y$76,"")</f>
        <v>63.150000000000006</v>
      </c>
      <c r="CC72" s="285"/>
      <c r="CD72" s="284">
        <f>IF(($T$68)="PROMO-EXCEL.",1,"")</f>
      </c>
      <c r="CE72" s="284">
        <f>IF(($T$68)="PROMO-EXCEL.",COUNTA($S$70:$S$75),"")</f>
      </c>
      <c r="CF72" s="284">
        <f>IF(($T$68)="PROMO-EXCEL.",$V$76,"")</f>
      </c>
      <c r="CG72" s="284">
        <f>IF(($T$68)="PROMO-EXCEL.",$W$76,"")</f>
      </c>
      <c r="CH72" s="284">
        <f>IF(($T$68)="PROMO-EXCEL.",$X$76,"")</f>
      </c>
      <c r="CI72" s="284">
        <f>IF(($T$68)="PROMO-EXCEL.",$Y$76,"")</f>
      </c>
      <c r="CJ72" s="285"/>
      <c r="CK72" s="284">
        <f>IF(($T$68)="EXCELLENCE",1,"")</f>
      </c>
      <c r="CL72" s="284">
        <f>IF(($T$68)="EXCELLENCE",COUNTA($S$70:$S$75),"")</f>
      </c>
      <c r="CM72" s="284">
        <f>IF(($T$68)="EXCELLENCE",$V$76,"")</f>
      </c>
      <c r="CN72" s="284">
        <f>IF(($T$68)="EXCELLENCE",$W$76,"")</f>
      </c>
      <c r="CO72" s="284">
        <f>IF(($T$68)="EXCELLENCE",$X$76,"")</f>
      </c>
      <c r="CP72" s="284">
        <f>IF(($T$68)="EXCELLENCE",$Y$76,"")</f>
      </c>
      <c r="CQ72" s="285"/>
      <c r="CS72" s="362"/>
      <c r="CT72" s="33">
        <f>LARGE(D70:D75,3)</f>
        <v>15</v>
      </c>
      <c r="CU72" s="33">
        <f>LARGE(E70:E75,3)</f>
        <v>14.05</v>
      </c>
      <c r="CV72" s="33">
        <f>LARGE(F70:F75,3)</f>
        <v>14.3</v>
      </c>
      <c r="CW72" s="33">
        <f>LARGE(G70:G75,3)</f>
        <v>14.3</v>
      </c>
      <c r="CX72" s="362"/>
      <c r="CY72" s="33" t="e">
        <f>LARGE(M70:M75,3)</f>
        <v>#NUM!</v>
      </c>
      <c r="CZ72" s="33" t="e">
        <f>LARGE(N70:N75,3)</f>
        <v>#NUM!</v>
      </c>
      <c r="DA72" s="33" t="e">
        <f>LARGE(O70:O75,3)</f>
        <v>#NUM!</v>
      </c>
      <c r="DB72" s="33" t="e">
        <f>LARGE(P70:P75,3)</f>
        <v>#NUM!</v>
      </c>
      <c r="DC72" s="362"/>
      <c r="DD72" s="33">
        <f>LARGE(V70:V75,3)</f>
        <v>16.1</v>
      </c>
      <c r="DE72" s="33">
        <f>LARGE(W70:W75,3)</f>
        <v>14.5</v>
      </c>
      <c r="DF72" s="33">
        <f>LARGE(X70:X75,3)</f>
        <v>14.9</v>
      </c>
      <c r="DG72" s="33">
        <f>LARGE(Y70:Y75,3)</f>
        <v>15.7</v>
      </c>
      <c r="DH72" s="362"/>
      <c r="DI72" s="33">
        <f>LARGE(AE70:AE75,3)</f>
        <v>18.8</v>
      </c>
      <c r="DJ72" s="33">
        <f>LARGE(AF70:AF75,3)</f>
        <v>15.9</v>
      </c>
      <c r="DK72" s="33">
        <f>LARGE(AG70:AG75,3)</f>
        <v>17.2</v>
      </c>
      <c r="DL72" s="33">
        <f>LARGE(AH70:AH75,3)</f>
        <v>18</v>
      </c>
      <c r="DM72" s="362"/>
      <c r="DN72" s="33" t="e">
        <f>LARGE(AN70:AN75,3)</f>
        <v>#NUM!</v>
      </c>
      <c r="DO72" s="33" t="e">
        <f>LARGE(AO70:AO75,3)</f>
        <v>#NUM!</v>
      </c>
      <c r="DP72" s="33" t="e">
        <f>LARGE(AP70:AP75,3)</f>
        <v>#NUM!</v>
      </c>
      <c r="DQ72" s="33" t="e">
        <f>LARGE(AQ70:AQ75,3)</f>
        <v>#NUM!</v>
      </c>
      <c r="DR72" s="362"/>
      <c r="DS72" s="33" t="e">
        <f>LARGE(AW70:AW75,3)</f>
        <v>#NUM!</v>
      </c>
      <c r="DT72" s="33" t="e">
        <f>LARGE(AX70:AX75,3)</f>
        <v>#NUM!</v>
      </c>
      <c r="DU72" s="33" t="e">
        <f>LARGE(AY70:AY75,3)</f>
        <v>#NUM!</v>
      </c>
      <c r="DV72" s="33" t="e">
        <f>LARGE(AZ70:AZ75,3)</f>
        <v>#NUM!</v>
      </c>
      <c r="DW72" s="362"/>
    </row>
    <row r="73" spans="1:127" ht="15">
      <c r="A73" s="541" t="s">
        <v>478</v>
      </c>
      <c r="B73" s="450" t="s">
        <v>479</v>
      </c>
      <c r="C73" s="468"/>
      <c r="D73" s="383">
        <v>13.75</v>
      </c>
      <c r="E73" s="383">
        <v>13.4</v>
      </c>
      <c r="F73" s="383">
        <v>14</v>
      </c>
      <c r="G73" s="383">
        <v>14.1</v>
      </c>
      <c r="H73" s="384">
        <f t="shared" si="59"/>
        <v>55.25</v>
      </c>
      <c r="I73" s="284">
        <f t="shared" si="60"/>
        <v>6</v>
      </c>
      <c r="J73" s="457"/>
      <c r="K73" s="458"/>
      <c r="L73" s="466"/>
      <c r="M73" s="383"/>
      <c r="N73" s="383"/>
      <c r="O73" s="383"/>
      <c r="P73" s="383"/>
      <c r="Q73" s="384">
        <f t="shared" si="61"/>
        <v>0</v>
      </c>
      <c r="R73" s="284">
        <f t="shared" si="62"/>
        <v>1</v>
      </c>
      <c r="S73" s="541" t="s">
        <v>529</v>
      </c>
      <c r="T73" s="450" t="s">
        <v>211</v>
      </c>
      <c r="U73" s="468"/>
      <c r="V73" s="383">
        <v>16.1</v>
      </c>
      <c r="W73" s="383">
        <v>13.25</v>
      </c>
      <c r="X73" s="383">
        <v>13.8</v>
      </c>
      <c r="Y73" s="383">
        <v>15.5</v>
      </c>
      <c r="Z73" s="384">
        <f t="shared" si="63"/>
        <v>58.650000000000006</v>
      </c>
      <c r="AA73" s="284">
        <f t="shared" si="64"/>
        <v>6</v>
      </c>
      <c r="AB73" s="541" t="s">
        <v>459</v>
      </c>
      <c r="AC73" s="450" t="s">
        <v>177</v>
      </c>
      <c r="AD73" s="468"/>
      <c r="AE73" s="383">
        <v>19</v>
      </c>
      <c r="AF73" s="383">
        <v>15.9</v>
      </c>
      <c r="AG73" s="383">
        <v>15.1</v>
      </c>
      <c r="AH73" s="383">
        <v>17.65</v>
      </c>
      <c r="AI73" s="384">
        <f t="shared" si="65"/>
        <v>67.65</v>
      </c>
      <c r="AJ73" s="284">
        <f t="shared" si="66"/>
        <v>3</v>
      </c>
      <c r="AK73" s="457"/>
      <c r="AL73" s="461"/>
      <c r="AM73" s="465"/>
      <c r="AN73" s="383"/>
      <c r="AO73" s="383"/>
      <c r="AP73" s="383"/>
      <c r="AQ73" s="383"/>
      <c r="AR73" s="384">
        <f t="shared" si="67"/>
        <v>0</v>
      </c>
      <c r="AS73" s="284">
        <f t="shared" si="68"/>
        <v>1</v>
      </c>
      <c r="AT73" s="457"/>
      <c r="AU73" s="461"/>
      <c r="AV73" s="465"/>
      <c r="AW73" s="383"/>
      <c r="AX73" s="383"/>
      <c r="AY73" s="383"/>
      <c r="AZ73" s="383"/>
      <c r="BA73" s="384">
        <f t="shared" si="69"/>
        <v>0</v>
      </c>
      <c r="BB73" s="284">
        <f t="shared" si="70"/>
        <v>1</v>
      </c>
      <c r="BI73" s="284">
        <f>IF(($AC$68)="DEBUTANTES",1,"")</f>
      </c>
      <c r="BJ73" s="284">
        <f>IF(($AC$68)="DEBUTANTES",COUNTA($AB$70:$AB$75),"")</f>
      </c>
      <c r="BK73" s="284">
        <f>IF(($AC$68)="DEBUTANTES",$AE$76,"")</f>
      </c>
      <c r="BL73" s="284">
        <f>IF(($AC$68)="DEBUTANTES",$AF$76,"")</f>
      </c>
      <c r="BM73" s="284">
        <f>IF(($AC$68)="DEBUTANTES",$AG$76,"")</f>
      </c>
      <c r="BN73" s="284">
        <f>IF(($AC$68)="DEBUTANTES",$AH$76,"")</f>
      </c>
      <c r="BO73" s="285"/>
      <c r="BP73" s="284">
        <f>IF(($AC$68)="PROMO-HONNEUR",1,"")</f>
      </c>
      <c r="BQ73" s="284">
        <f>IF(($AC$68)="PROMO-HONNEUR",COUNTA($AB$70:$AB$75),"")</f>
      </c>
      <c r="BR73" s="284">
        <f>IF(($AC$68)="PROMO-HONNEUR",$AE$76,"")</f>
      </c>
      <c r="BS73" s="284">
        <f>IF(($AC$68)="PROMO-HONNEUR",$AF$76,"")</f>
      </c>
      <c r="BT73" s="284">
        <f>IF(($AC$68)="PROMO-HONNEUR",$AG$76,"")</f>
      </c>
      <c r="BU73" s="284">
        <f>IF(($AC$68)="PROMO-HONNEUR",$AH$76,"")</f>
      </c>
      <c r="BV73" s="285"/>
      <c r="BW73" s="284">
        <f>IF(($AC$68)="HONNEUR",1,"")</f>
      </c>
      <c r="BX73" s="284">
        <f>IF(($AC$68)="HONNEUR",COUNTA($AB$70:$AB$75),"")</f>
      </c>
      <c r="BY73" s="284">
        <f>IF(($AC$68)="HONNEUR",$AE$76,"")</f>
      </c>
      <c r="BZ73" s="284">
        <f>IF(($AC$68)="HONNEUR",$AF$76,"")</f>
      </c>
      <c r="CA73" s="284">
        <f>IF(($AC$68)="HONNEUR",$AG$76,"")</f>
      </c>
      <c r="CB73" s="284">
        <f>IF(($AC$68)="HONNEUR",$AH$76,"")</f>
      </c>
      <c r="CC73" s="285"/>
      <c r="CD73" s="284">
        <f>IF(($AC$68)="PROMO-EXCEL.",1,"")</f>
      </c>
      <c r="CE73" s="284">
        <f>IF(($AC$68)="PROMO-EXCEL.",COUNTA($AB$70:$AB$75),"")</f>
      </c>
      <c r="CF73" s="284">
        <f>IF(($AC$68)="PROMO-EXCEL.",$AE$76,"")</f>
      </c>
      <c r="CG73" s="284">
        <f>IF(($AC$68)="PROMO-EXCEL.",$AF$76,"")</f>
      </c>
      <c r="CH73" s="284">
        <f>IF(($AC$68)="PROMO-EXCEL.",$AG$76,"")</f>
      </c>
      <c r="CI73" s="284">
        <f>IF(($AC$68)="PROMO-EXCEL.",$AH$76,"")</f>
      </c>
      <c r="CJ73" s="285"/>
      <c r="CK73" s="284">
        <f>IF(($AC$68)="EXCELLENCE",1,"")</f>
        <v>1</v>
      </c>
      <c r="CL73" s="284">
        <f>IF(($AC$68)="EXCELLENCE",COUNTA($AB$70:$AB$75),"")</f>
        <v>6</v>
      </c>
      <c r="CM73" s="284">
        <f>IF(($AC$68)="EXCELLENCE",$AE$76,"")</f>
        <v>75.35</v>
      </c>
      <c r="CN73" s="284">
        <f>IF(($AC$68)="EXCELLENCE",$AF$76,"")</f>
        <v>62</v>
      </c>
      <c r="CO73" s="284">
        <f>IF(($AC$68)="EXCELLENCE",$AG$76,"")</f>
        <v>69.8</v>
      </c>
      <c r="CP73" s="284">
        <f>IF(($AC$68)="EXCELLENCE",$AH$76,"")</f>
        <v>73.4</v>
      </c>
      <c r="CQ73" s="285"/>
      <c r="CS73" s="362"/>
      <c r="CT73" s="33">
        <f>LARGE(D70:D75,4)</f>
        <v>14.8</v>
      </c>
      <c r="CU73" s="33">
        <f>LARGE(E70:E75,4)</f>
        <v>13.8</v>
      </c>
      <c r="CV73" s="33">
        <f>LARGE(F70:F75,4)</f>
        <v>14.2</v>
      </c>
      <c r="CW73" s="33">
        <f>LARGE(G70:G75,4)</f>
        <v>14.1</v>
      </c>
      <c r="CX73" s="362"/>
      <c r="CY73" s="33" t="e">
        <f>LARGE(M70:M75,4)</f>
        <v>#NUM!</v>
      </c>
      <c r="CZ73" s="33" t="e">
        <f>LARGE(N70:N75,4)</f>
        <v>#NUM!</v>
      </c>
      <c r="DA73" s="33" t="e">
        <f>LARGE(O70:O75,4)</f>
        <v>#NUM!</v>
      </c>
      <c r="DB73" s="33" t="e">
        <f>LARGE(P70:P75,4)</f>
        <v>#NUM!</v>
      </c>
      <c r="DC73" s="362"/>
      <c r="DD73" s="33">
        <f>LARGE(V70:V75,4)</f>
        <v>15.8</v>
      </c>
      <c r="DE73" s="33">
        <f>LARGE(W70:W75,4)</f>
        <v>14.35</v>
      </c>
      <c r="DF73" s="33">
        <f>LARGE(X70:X75,4)</f>
        <v>14.8</v>
      </c>
      <c r="DG73" s="33">
        <f>LARGE(Y70:Y75,4)</f>
        <v>15.7</v>
      </c>
      <c r="DH73" s="362"/>
      <c r="DI73" s="33">
        <f>LARGE(AE70:AE75,4)</f>
        <v>18.4</v>
      </c>
      <c r="DJ73" s="33">
        <f>LARGE(AF70:AF75,4)</f>
        <v>13.4</v>
      </c>
      <c r="DK73" s="33">
        <f>LARGE(AG70:AG75,4)</f>
        <v>17</v>
      </c>
      <c r="DL73" s="33">
        <f>LARGE(AH70:AH75,4)</f>
        <v>17.9</v>
      </c>
      <c r="DM73" s="362"/>
      <c r="DN73" s="33" t="e">
        <f>LARGE(AN70:AN75,4)</f>
        <v>#NUM!</v>
      </c>
      <c r="DO73" s="33" t="e">
        <f>LARGE(AO70:AO75,4)</f>
        <v>#NUM!</v>
      </c>
      <c r="DP73" s="33" t="e">
        <f>LARGE(AP70:AP75,4)</f>
        <v>#NUM!</v>
      </c>
      <c r="DQ73" s="33" t="e">
        <f>LARGE(AQ70:AQ75,4)</f>
        <v>#NUM!</v>
      </c>
      <c r="DR73" s="362"/>
      <c r="DS73" s="33" t="e">
        <f>LARGE(AW70:AW75,4)</f>
        <v>#NUM!</v>
      </c>
      <c r="DT73" s="33" t="e">
        <f>LARGE(AX70:AX75,4)</f>
        <v>#NUM!</v>
      </c>
      <c r="DU73" s="33" t="e">
        <f>LARGE(AY70:AY75,4)</f>
        <v>#NUM!</v>
      </c>
      <c r="DV73" s="33" t="e">
        <f>LARGE(AZ70:AZ75,4)</f>
        <v>#NUM!</v>
      </c>
      <c r="DW73" s="362"/>
    </row>
    <row r="74" spans="1:127" ht="15">
      <c r="A74" s="541" t="s">
        <v>480</v>
      </c>
      <c r="B74" s="450" t="s">
        <v>481</v>
      </c>
      <c r="C74" s="468"/>
      <c r="D74" s="383">
        <v>15.1</v>
      </c>
      <c r="E74" s="383">
        <v>13.8</v>
      </c>
      <c r="F74" s="383">
        <v>14.2</v>
      </c>
      <c r="G74" s="383">
        <v>13.9</v>
      </c>
      <c r="H74" s="384">
        <f t="shared" si="59"/>
        <v>56.99999999999999</v>
      </c>
      <c r="I74" s="284">
        <f t="shared" si="60"/>
        <v>3</v>
      </c>
      <c r="J74" s="457"/>
      <c r="K74" s="458"/>
      <c r="L74" s="466"/>
      <c r="M74" s="383"/>
      <c r="N74" s="383"/>
      <c r="O74" s="383"/>
      <c r="P74" s="383"/>
      <c r="Q74" s="384">
        <f t="shared" si="61"/>
        <v>0</v>
      </c>
      <c r="R74" s="284">
        <f t="shared" si="62"/>
        <v>1</v>
      </c>
      <c r="S74" s="541" t="s">
        <v>213</v>
      </c>
      <c r="T74" s="450" t="s">
        <v>212</v>
      </c>
      <c r="U74" s="468"/>
      <c r="V74" s="383">
        <v>15.8</v>
      </c>
      <c r="W74" s="383">
        <v>15.05</v>
      </c>
      <c r="X74" s="383">
        <v>15</v>
      </c>
      <c r="Y74" s="383">
        <v>15.7</v>
      </c>
      <c r="Z74" s="384">
        <f t="shared" si="63"/>
        <v>61.55</v>
      </c>
      <c r="AA74" s="284">
        <f t="shared" si="64"/>
        <v>1</v>
      </c>
      <c r="AB74" s="541" t="s">
        <v>460</v>
      </c>
      <c r="AC74" s="450" t="s">
        <v>461</v>
      </c>
      <c r="AD74" s="468"/>
      <c r="AE74" s="383">
        <v>14.8</v>
      </c>
      <c r="AF74" s="383">
        <v>16.1</v>
      </c>
      <c r="AG74" s="383">
        <v>17.2</v>
      </c>
      <c r="AH74" s="383">
        <v>18</v>
      </c>
      <c r="AI74" s="384">
        <f t="shared" si="65"/>
        <v>66.1</v>
      </c>
      <c r="AJ74" s="284">
        <f t="shared" si="66"/>
        <v>4</v>
      </c>
      <c r="AK74" s="457"/>
      <c r="AL74" s="461"/>
      <c r="AM74" s="465"/>
      <c r="AN74" s="383"/>
      <c r="AO74" s="383"/>
      <c r="AP74" s="383"/>
      <c r="AQ74" s="383"/>
      <c r="AR74" s="384">
        <f t="shared" si="67"/>
        <v>0</v>
      </c>
      <c r="AS74" s="284">
        <f t="shared" si="68"/>
        <v>1</v>
      </c>
      <c r="AT74" s="457"/>
      <c r="AU74" s="461"/>
      <c r="AV74" s="465"/>
      <c r="AW74" s="383"/>
      <c r="AX74" s="383"/>
      <c r="AY74" s="383"/>
      <c r="AZ74" s="383"/>
      <c r="BA74" s="384">
        <f t="shared" si="69"/>
        <v>0</v>
      </c>
      <c r="BB74" s="284">
        <f t="shared" si="70"/>
        <v>1</v>
      </c>
      <c r="BI74" s="284">
        <f>IF(($AL$68)="DEBUTANTES",1,"")</f>
      </c>
      <c r="BJ74" s="284">
        <f>IF(($AL$68)="DEBUTANTES",COUNTA($AK$70:$AK$75),"")</f>
      </c>
      <c r="BK74" s="284">
        <f>IF(($AL$68)="DEBUTANTES",$AN$76,"")</f>
      </c>
      <c r="BL74" s="284">
        <f>IF(($AL$68)="DEBUTANTES",$AO$76,"")</f>
      </c>
      <c r="BM74" s="284">
        <f>IF(($AL$68)="DEBUTANTES",$AP$76,"")</f>
      </c>
      <c r="BN74" s="284">
        <f>IF(($AL$68)="DEBUTANTES",$AQ$76,"")</f>
      </c>
      <c r="BO74" s="285"/>
      <c r="BP74" s="284">
        <f>IF(($AL$68)="PROMO-HONNEUR",1,"")</f>
      </c>
      <c r="BQ74" s="284">
        <f>IF(($AL$68)="PROMO-HONNEUR",COUNTA($AK$70:$AK$75),"")</f>
      </c>
      <c r="BR74" s="284">
        <f>IF(($AL$68)="PROMO-HONNEUR",$AN$76,"")</f>
      </c>
      <c r="BS74" s="284">
        <f>IF(($AL$68)="PROMO-HONNEUR",$AO$76,"")</f>
      </c>
      <c r="BT74" s="284">
        <f>IF(($AL$68)="PROMO-HONNEUR",$AP$76,"")</f>
      </c>
      <c r="BU74" s="284">
        <f>IF(($AL$68)="PROMO-HONNEUR",$AQ$76,"")</f>
      </c>
      <c r="BV74" s="285"/>
      <c r="BW74" s="284">
        <f>IF(($AL$68)="HONNEUR",1,"")</f>
      </c>
      <c r="BX74" s="284">
        <f>IF(($AL$68)="HONNEUR",COUNTA($AK$70:$AK$75),"")</f>
      </c>
      <c r="BY74" s="284">
        <f>IF(($AL$68)="HONNEUR",$AN$76,"")</f>
      </c>
      <c r="BZ74" s="284">
        <f>IF(($AL$68)="HONNEUR",$AO$76,"")</f>
      </c>
      <c r="CA74" s="284">
        <f>IF(($AL$68)="HONNEUR",$AP$76,"")</f>
      </c>
      <c r="CB74" s="284">
        <f>IF(($AL$68)="HONNEUR",$AQ$76,"")</f>
      </c>
      <c r="CC74" s="285"/>
      <c r="CD74" s="284">
        <f>IF(($AL$68)="PROMO-EXCEL.",1,"")</f>
      </c>
      <c r="CE74" s="284">
        <f>IF(($AL$68)="PROMO-EXCEL.",COUNTA($AK$70:$AK$75),"")</f>
      </c>
      <c r="CF74" s="284">
        <f>IF(($AL$68)="PROMO-EXCEL.",$AN$76,"")</f>
      </c>
      <c r="CG74" s="284">
        <f>IF(($AL$68)="PROMO-EXCEL.",$AO$76,"")</f>
      </c>
      <c r="CH74" s="284">
        <f>IF(($AL$68)="PROMO-EXCEL.",$AP$76,"")</f>
      </c>
      <c r="CI74" s="284">
        <f>IF(($AL$68)="PROMO-EXCEL.",$AQ$76,"")</f>
      </c>
      <c r="CJ74" s="285"/>
      <c r="CK74" s="284">
        <f>IF(($AL$68)="EXCELLENCE",1,"")</f>
      </c>
      <c r="CL74" s="284">
        <f>IF(($AL$68)="EXCELLENCE",COUNTA($AK$70:$AK$75),"")</f>
      </c>
      <c r="CM74" s="284">
        <f>IF(($AL$68)="EXCELLENCE",$AN$76,"")</f>
      </c>
      <c r="CN74" s="284">
        <f>IF(($AL$68)="EXCELLENCE",$AO$76,"")</f>
      </c>
      <c r="CO74" s="284">
        <f>IF(($AL$68)="EXCELLENCE",$AP$76,"")</f>
      </c>
      <c r="CP74" s="284">
        <f>IF(($AL$68)="EXCELLENCE",$AQ$76,"")</f>
      </c>
      <c r="CQ74" s="285"/>
      <c r="CS74" s="362"/>
      <c r="CX74" s="362"/>
      <c r="CY74" s="33"/>
      <c r="CZ74" s="33"/>
      <c r="DA74" s="33"/>
      <c r="DB74" s="33"/>
      <c r="DC74" s="362"/>
      <c r="DD74" s="33"/>
      <c r="DE74" s="33"/>
      <c r="DF74" s="33"/>
      <c r="DG74" s="33"/>
      <c r="DH74" s="362"/>
      <c r="DI74" s="33"/>
      <c r="DJ74" s="33"/>
      <c r="DK74" s="33"/>
      <c r="DL74" s="33"/>
      <c r="DM74" s="362"/>
      <c r="DN74" s="33"/>
      <c r="DO74" s="33"/>
      <c r="DP74" s="33"/>
      <c r="DQ74" s="33"/>
      <c r="DR74" s="362"/>
      <c r="DS74" s="33"/>
      <c r="DT74" s="33"/>
      <c r="DU74" s="33"/>
      <c r="DV74" s="33"/>
      <c r="DW74" s="362"/>
    </row>
    <row r="75" spans="1:127" ht="15.75" thickBot="1">
      <c r="A75" s="542" t="s">
        <v>482</v>
      </c>
      <c r="B75" s="452" t="s">
        <v>456</v>
      </c>
      <c r="C75" s="468"/>
      <c r="D75" s="383">
        <v>15</v>
      </c>
      <c r="E75" s="383">
        <v>12.95</v>
      </c>
      <c r="F75" s="383">
        <v>14.4</v>
      </c>
      <c r="G75" s="383">
        <v>14.4</v>
      </c>
      <c r="H75" s="384">
        <f t="shared" si="59"/>
        <v>56.75</v>
      </c>
      <c r="I75" s="284">
        <f t="shared" si="60"/>
        <v>5</v>
      </c>
      <c r="J75" s="457"/>
      <c r="K75" s="458"/>
      <c r="L75" s="466"/>
      <c r="M75" s="383"/>
      <c r="N75" s="383"/>
      <c r="O75" s="383"/>
      <c r="P75" s="383"/>
      <c r="Q75" s="384">
        <f t="shared" si="61"/>
        <v>0</v>
      </c>
      <c r="R75" s="284">
        <f t="shared" si="62"/>
        <v>1</v>
      </c>
      <c r="S75" s="542" t="s">
        <v>214</v>
      </c>
      <c r="T75" s="452" t="s">
        <v>231</v>
      </c>
      <c r="U75" s="468"/>
      <c r="V75" s="383">
        <v>15.2</v>
      </c>
      <c r="W75" s="383">
        <v>14</v>
      </c>
      <c r="X75" s="383">
        <v>14.8</v>
      </c>
      <c r="Y75" s="383">
        <v>16</v>
      </c>
      <c r="Z75" s="384">
        <f t="shared" si="63"/>
        <v>60</v>
      </c>
      <c r="AA75" s="284">
        <f t="shared" si="64"/>
        <v>5</v>
      </c>
      <c r="AB75" s="542" t="s">
        <v>462</v>
      </c>
      <c r="AC75" s="452" t="s">
        <v>333</v>
      </c>
      <c r="AD75" s="468"/>
      <c r="AE75" s="383">
        <v>18.4</v>
      </c>
      <c r="AF75" s="383">
        <v>12.1</v>
      </c>
      <c r="AG75" s="383">
        <v>17</v>
      </c>
      <c r="AH75" s="383">
        <v>18.1</v>
      </c>
      <c r="AI75" s="384">
        <f t="shared" si="65"/>
        <v>65.6</v>
      </c>
      <c r="AJ75" s="284">
        <f t="shared" si="66"/>
        <v>5</v>
      </c>
      <c r="AK75" s="457"/>
      <c r="AL75" s="461"/>
      <c r="AM75" s="465"/>
      <c r="AN75" s="383"/>
      <c r="AO75" s="383"/>
      <c r="AP75" s="383"/>
      <c r="AQ75" s="383"/>
      <c r="AR75" s="384">
        <f t="shared" si="67"/>
        <v>0</v>
      </c>
      <c r="AS75" s="284">
        <f t="shared" si="68"/>
        <v>1</v>
      </c>
      <c r="AT75" s="462"/>
      <c r="AU75" s="463"/>
      <c r="AV75" s="265"/>
      <c r="AW75" s="383"/>
      <c r="AX75" s="383"/>
      <c r="AY75" s="383"/>
      <c r="AZ75" s="383"/>
      <c r="BA75" s="384">
        <f t="shared" si="69"/>
        <v>0</v>
      </c>
      <c r="BB75" s="284">
        <f t="shared" si="70"/>
        <v>1</v>
      </c>
      <c r="BI75" s="284">
        <f>IF(($AU$68)="DEBUTANTES",1,"")</f>
      </c>
      <c r="BJ75" s="284">
        <f>IF(($AU$68)="DEBUTANTES",COUNTA($AT$70:$AT$75),"")</f>
      </c>
      <c r="BK75" s="284">
        <f>IF(($AU$68)="DEBUTANTES",$AW$76,"")</f>
      </c>
      <c r="BL75" s="284">
        <f>IF(($AU$68)="DEBUTANTES",$AX$76,"")</f>
      </c>
      <c r="BM75" s="284">
        <f>IF(($AU$68)="DEBUTANTES",$AY$76,"")</f>
      </c>
      <c r="BN75" s="284">
        <f>IF(($AU$68)="DEBUTANTES",$AZ$76,"")</f>
      </c>
      <c r="BO75" s="285"/>
      <c r="BP75" s="284">
        <f>IF(($AU$68)="PROMO-HONNEUR",1,"")</f>
      </c>
      <c r="BQ75" s="284">
        <f>IF(($AU$68)="PROMO-HONNEUR",COUNTA($AT$70:$AT$75),"")</f>
      </c>
      <c r="BR75" s="284">
        <f>IF(($AU$68)="PROMO-HONNEUR",$AW$76,"")</f>
      </c>
      <c r="BS75" s="284">
        <f>IF(($AU$68)="PROMO-HONNEUR",$AX$76,"")</f>
      </c>
      <c r="BT75" s="284">
        <f>IF(($AU$68)="PROMO-HONNEUR",$AY$76,"")</f>
      </c>
      <c r="BU75" s="284">
        <f>IF(($AU$68)="PROMO-HONNEUR",$AZ$76,"")</f>
      </c>
      <c r="BV75" s="285"/>
      <c r="BW75" s="284">
        <f>IF(($AU$68)="HONNEUR",1,"")</f>
      </c>
      <c r="BX75" s="284">
        <f>IF(($AU$68)="HONNEUR",COUNTA($AT$70:$AT$75),"")</f>
      </c>
      <c r="BY75" s="284">
        <f>IF(($AU$68)="HONNEUR",$AW$76,"")</f>
      </c>
      <c r="BZ75" s="284">
        <f>IF(($AU$68)="HONNEUR",$AX$76,"")</f>
      </c>
      <c r="CA75" s="284">
        <f>IF(($AU$68)="HONNEUR",$AY$76,"")</f>
      </c>
      <c r="CB75" s="284">
        <f>IF(($AU$68)="HONNEUR",$AZ$76,"")</f>
      </c>
      <c r="CC75" s="285"/>
      <c r="CD75" s="284">
        <f>IF(($AU$68)="PROMO-EXCEL.",1,"")</f>
      </c>
      <c r="CE75" s="284">
        <f>IF(($AU$68)="PROMO-EXCEL.",COUNTA($AT$70:$AT$75),"")</f>
      </c>
      <c r="CF75" s="284">
        <f>IF(($AU$68)="PROMO-EXCEL.",$AW$76,"")</f>
      </c>
      <c r="CG75" s="284">
        <f>IF(($AU$68)="PROMO-EXCEL.",$AX$76,"")</f>
      </c>
      <c r="CH75" s="284">
        <f>IF(($AU$68)="PROMO-EXCEL.",$AY$76,"")</f>
      </c>
      <c r="CI75" s="284">
        <f>IF(($AU$68)="PROMO-EXCEL.",$AZ$76,"")</f>
      </c>
      <c r="CJ75" s="285"/>
      <c r="CK75" s="284">
        <f>IF(($AU$68)="EXCELLENCE",1,"")</f>
      </c>
      <c r="CL75" s="284">
        <f>IF(($AU$68)="EXCELLENCE",COUNTA($AT$70:$AT$75),"")</f>
      </c>
      <c r="CM75" s="284">
        <f>IF(($AU$68)="EXCELLENCE",$AW$76,"")</f>
      </c>
      <c r="CN75" s="284">
        <f>IF(($AU$68)="EXCELLENCE",$AX$76,"")</f>
      </c>
      <c r="CO75" s="284">
        <f>IF(($AU$68)="EXCELLENCE",$AY$76,"")</f>
      </c>
      <c r="CP75" s="284">
        <f>IF(($AU$68)="EXCELLENCE",$AZ$76,"")</f>
      </c>
      <c r="CQ75" s="285"/>
      <c r="CS75" s="362"/>
      <c r="CT75" s="33">
        <f>SUM(CT70:CT74)</f>
        <v>60</v>
      </c>
      <c r="CU75" s="33">
        <f>SUM(CU70:CU74)</f>
        <v>56.45</v>
      </c>
      <c r="CV75" s="33">
        <f>SUM(CV70:CV74)</f>
        <v>57.3</v>
      </c>
      <c r="CW75" s="33">
        <f>SUM(CW70:CW74)</f>
        <v>57.300000000000004</v>
      </c>
      <c r="CX75" s="362"/>
      <c r="CY75" s="33" t="e">
        <f>SUM(CY70:CY74)</f>
        <v>#NUM!</v>
      </c>
      <c r="CZ75" s="33" t="e">
        <f>SUM(CZ70:CZ74)</f>
        <v>#NUM!</v>
      </c>
      <c r="DA75" s="33" t="e">
        <f>SUM(DA70:DA74)</f>
        <v>#NUM!</v>
      </c>
      <c r="DB75" s="33" t="e">
        <f>SUM(DB70:DB74)</f>
        <v>#NUM!</v>
      </c>
      <c r="DC75" s="362"/>
      <c r="DD75" s="33">
        <f>SUM(DD70:DD74)</f>
        <v>64.10000000000001</v>
      </c>
      <c r="DE75" s="33">
        <f>SUM(DE70:DE74)</f>
        <v>59</v>
      </c>
      <c r="DF75" s="33">
        <f>SUM(DF70:DF74)</f>
        <v>59.900000000000006</v>
      </c>
      <c r="DG75" s="33">
        <f>SUM(DG70:DG74)</f>
        <v>63.150000000000006</v>
      </c>
      <c r="DH75" s="362"/>
      <c r="DI75" s="33">
        <f>SUM(DI70:DI74)</f>
        <v>75.35</v>
      </c>
      <c r="DJ75" s="33">
        <f>SUM(DJ70:DJ74)</f>
        <v>62</v>
      </c>
      <c r="DK75" s="33">
        <f>SUM(DK70:DK74)</f>
        <v>69.8</v>
      </c>
      <c r="DL75" s="33">
        <f>SUM(DL70:DL74)</f>
        <v>73.4</v>
      </c>
      <c r="DM75" s="362"/>
      <c r="DN75" s="33" t="e">
        <f>SUM(DN70:DN74)</f>
        <v>#NUM!</v>
      </c>
      <c r="DO75" s="33" t="e">
        <f>SUM(DO70:DO74)</f>
        <v>#NUM!</v>
      </c>
      <c r="DP75" s="33" t="e">
        <f>SUM(DP70:DP74)</f>
        <v>#NUM!</v>
      </c>
      <c r="DQ75" s="33" t="e">
        <f>SUM(DQ70:DQ74)</f>
        <v>#NUM!</v>
      </c>
      <c r="DR75" s="362"/>
      <c r="DS75" s="33" t="e">
        <f>SUM(DS70:DS74)</f>
        <v>#NUM!</v>
      </c>
      <c r="DT75" s="33" t="e">
        <f>SUM(DT70:DT74)</f>
        <v>#NUM!</v>
      </c>
      <c r="DU75" s="33" t="e">
        <f>SUM(DU70:DU74)</f>
        <v>#NUM!</v>
      </c>
      <c r="DV75" s="33" t="e">
        <f>SUM(DV70:DV74)</f>
        <v>#NUM!</v>
      </c>
      <c r="DW75" s="362"/>
    </row>
    <row r="76" spans="1:127" s="31" customFormat="1" ht="15.75" thickBot="1">
      <c r="A76" s="278" t="s">
        <v>17</v>
      </c>
      <c r="B76" s="281"/>
      <c r="C76" s="282"/>
      <c r="D76" s="386">
        <f>IF(ISBLANK(D70),"",CT75)</f>
        <v>60</v>
      </c>
      <c r="E76" s="386">
        <f>IF(ISBLANK(E70),"",CU75)</f>
        <v>56.45</v>
      </c>
      <c r="F76" s="386">
        <f>IF(ISBLANK(F70),"",CV75)</f>
        <v>57.3</v>
      </c>
      <c r="G76" s="386">
        <f>IF(ISBLANK(G70),"",CW75)</f>
        <v>57.300000000000004</v>
      </c>
      <c r="H76" s="387">
        <f t="shared" si="59"/>
        <v>231.05</v>
      </c>
      <c r="I76"/>
      <c r="J76" s="278" t="s">
        <v>17</v>
      </c>
      <c r="K76" s="281"/>
      <c r="L76" s="282"/>
      <c r="M76" s="386">
        <f>IF(ISBLANK(M70),"",CY75)</f>
      </c>
      <c r="N76" s="386">
        <f>IF(ISBLANK(N70),"",CZ75)</f>
      </c>
      <c r="O76" s="386">
        <f>IF(ISBLANK(O70),"",DA75)</f>
      </c>
      <c r="P76" s="386">
        <f>IF(ISBLANK(P70),"",DB75)</f>
      </c>
      <c r="Q76" s="387">
        <f t="shared" si="61"/>
        <v>0</v>
      </c>
      <c r="R76"/>
      <c r="S76" s="278" t="s">
        <v>17</v>
      </c>
      <c r="T76" s="281"/>
      <c r="U76" s="282"/>
      <c r="V76" s="386">
        <f>IF(ISBLANK(V70),"",DD75)</f>
        <v>64.10000000000001</v>
      </c>
      <c r="W76" s="386">
        <f>IF(ISBLANK(W70),"",DE75)</f>
        <v>59</v>
      </c>
      <c r="X76" s="386">
        <f>IF(ISBLANK(X70),"",DF75)</f>
        <v>59.900000000000006</v>
      </c>
      <c r="Y76" s="386">
        <f>IF(ISBLANK(Y70),"",DG75)</f>
        <v>63.150000000000006</v>
      </c>
      <c r="Z76" s="387">
        <f t="shared" si="63"/>
        <v>246.15</v>
      </c>
      <c r="AA76"/>
      <c r="AB76" s="278" t="s">
        <v>17</v>
      </c>
      <c r="AC76" s="281"/>
      <c r="AD76" s="282"/>
      <c r="AE76" s="386">
        <f>IF(ISBLANK(AE70),"",DI75)</f>
        <v>75.35</v>
      </c>
      <c r="AF76" s="386">
        <f>IF(ISBLANK(AF70),"",DJ75)</f>
        <v>62</v>
      </c>
      <c r="AG76" s="386">
        <f>IF(ISBLANK(AG70),"",DK75)</f>
        <v>69.8</v>
      </c>
      <c r="AH76" s="386">
        <f>IF(ISBLANK(AH70),"",DL75)</f>
        <v>73.4</v>
      </c>
      <c r="AI76" s="387">
        <f t="shared" si="65"/>
        <v>280.54999999999995</v>
      </c>
      <c r="AJ76"/>
      <c r="AK76" s="278" t="s">
        <v>17</v>
      </c>
      <c r="AL76" s="279"/>
      <c r="AM76" s="280"/>
      <c r="AN76" s="386">
        <f>IF(ISBLANK(AN70),"",DN75)</f>
      </c>
      <c r="AO76" s="386">
        <f>IF(ISBLANK(AO70),"",DO75)</f>
      </c>
      <c r="AP76" s="386">
        <f>IF(ISBLANK(AP70),"",DP75)</f>
      </c>
      <c r="AQ76" s="386">
        <f>IF(ISBLANK(AQ70),"",DQ75)</f>
      </c>
      <c r="AR76" s="387">
        <f t="shared" si="67"/>
        <v>0</v>
      </c>
      <c r="AS76"/>
      <c r="AT76" s="278" t="s">
        <v>17</v>
      </c>
      <c r="AU76" s="281"/>
      <c r="AV76" s="282"/>
      <c r="AW76" s="386">
        <f>IF(ISBLANK(AW70),"",DS75)</f>
      </c>
      <c r="AX76" s="386">
        <f>IF(ISBLANK(AX70),"",DT75)</f>
      </c>
      <c r="AY76" s="386">
        <f>IF(ISBLANK(AY70),"",DU75)</f>
      </c>
      <c r="AZ76" s="386">
        <f>IF(ISBLANK(AZ70),"",DV75)</f>
      </c>
      <c r="BA76" s="387">
        <f t="shared" si="69"/>
        <v>0</v>
      </c>
      <c r="BB76"/>
      <c r="BI76" s="284"/>
      <c r="BJ76" s="284"/>
      <c r="BK76" s="284"/>
      <c r="BL76" s="284"/>
      <c r="BM76" s="284"/>
      <c r="BN76" s="284"/>
      <c r="BO76" s="286"/>
      <c r="BP76" s="284"/>
      <c r="BQ76" s="284"/>
      <c r="BR76" s="284"/>
      <c r="BS76" s="284"/>
      <c r="BT76" s="284"/>
      <c r="BU76" s="284"/>
      <c r="BV76" s="286"/>
      <c r="BW76" s="284"/>
      <c r="BX76" s="284"/>
      <c r="BY76" s="284"/>
      <c r="BZ76" s="284"/>
      <c r="CA76" s="284"/>
      <c r="CB76" s="284"/>
      <c r="CC76" s="286"/>
      <c r="CD76" s="284"/>
      <c r="CE76" s="284"/>
      <c r="CF76" s="284"/>
      <c r="CG76" s="284"/>
      <c r="CH76" s="284"/>
      <c r="CI76" s="284"/>
      <c r="CJ76" s="286"/>
      <c r="CK76" s="284"/>
      <c r="CL76" s="284"/>
      <c r="CM76" s="284"/>
      <c r="CN76" s="284"/>
      <c r="CO76" s="284"/>
      <c r="CP76" s="284"/>
      <c r="CQ76" s="286"/>
      <c r="CS76" s="363"/>
      <c r="CT76" s="33"/>
      <c r="CU76" s="33"/>
      <c r="CV76" s="33"/>
      <c r="CW76" s="33"/>
      <c r="CX76" s="363"/>
      <c r="DC76" s="363"/>
      <c r="DH76" s="363"/>
      <c r="DM76" s="363"/>
      <c r="DR76" s="363"/>
      <c r="DW76" s="363"/>
    </row>
    <row r="77" spans="1:127" ht="15">
      <c r="A77" s="269"/>
      <c r="B77" s="269"/>
      <c r="C77" s="270"/>
      <c r="D77" s="269"/>
      <c r="E77" s="269"/>
      <c r="F77" s="269"/>
      <c r="G77" s="269"/>
      <c r="H77" s="269"/>
      <c r="L77" s="7"/>
      <c r="U77" s="7"/>
      <c r="AB77" s="494"/>
      <c r="AC77" s="494"/>
      <c r="AD77" s="284"/>
      <c r="AE77" s="284"/>
      <c r="AF77" s="284"/>
      <c r="AG77" s="284"/>
      <c r="AH77" s="284"/>
      <c r="AI77" s="495">
        <f>SUM(AE77:AH77)</f>
        <v>0</v>
      </c>
      <c r="AK77" s="283"/>
      <c r="AV77" s="7"/>
      <c r="BO77" s="285"/>
      <c r="BP77" s="284"/>
      <c r="BQ77" s="284"/>
      <c r="BR77" s="284"/>
      <c r="BS77" s="284"/>
      <c r="BT77" s="284"/>
      <c r="BU77" s="284"/>
      <c r="BV77" s="285"/>
      <c r="BW77" s="284"/>
      <c r="BX77" s="284"/>
      <c r="BY77" s="284"/>
      <c r="BZ77" s="284"/>
      <c r="CA77" s="284"/>
      <c r="CB77" s="284"/>
      <c r="CC77" s="285"/>
      <c r="CD77" s="284"/>
      <c r="CE77" s="284"/>
      <c r="CF77" s="284"/>
      <c r="CG77" s="284"/>
      <c r="CH77" s="284"/>
      <c r="CI77" s="284"/>
      <c r="CJ77" s="285"/>
      <c r="CK77" s="284"/>
      <c r="CL77" s="284"/>
      <c r="CM77" s="284"/>
      <c r="CN77" s="284"/>
      <c r="CO77" s="284"/>
      <c r="CP77" s="284"/>
      <c r="CQ77" s="285"/>
      <c r="CS77" s="362"/>
      <c r="CX77" s="362"/>
      <c r="DC77" s="362"/>
      <c r="DH77" s="362"/>
      <c r="DM77" s="362"/>
      <c r="DR77" s="362"/>
      <c r="DW77" s="362"/>
    </row>
    <row r="78" spans="1:127" ht="12.75">
      <c r="A78" s="269"/>
      <c r="B78" s="269"/>
      <c r="C78" s="270"/>
      <c r="D78" s="269"/>
      <c r="E78" s="269"/>
      <c r="F78" s="269"/>
      <c r="G78" s="269"/>
      <c r="H78" s="269"/>
      <c r="L78" s="7"/>
      <c r="U78" s="7"/>
      <c r="AD78" s="7"/>
      <c r="BO78" s="285"/>
      <c r="BP78" s="284"/>
      <c r="BQ78" s="284"/>
      <c r="BR78" s="284"/>
      <c r="BS78" s="284"/>
      <c r="BT78" s="284"/>
      <c r="BU78" s="284"/>
      <c r="BV78" s="285"/>
      <c r="BW78" s="284"/>
      <c r="BX78" s="284"/>
      <c r="BY78" s="284"/>
      <c r="BZ78" s="284"/>
      <c r="CA78" s="284"/>
      <c r="CB78" s="284"/>
      <c r="CC78" s="285"/>
      <c r="CD78" s="284"/>
      <c r="CE78" s="284"/>
      <c r="CF78" s="284"/>
      <c r="CG78" s="284"/>
      <c r="CH78" s="284"/>
      <c r="CI78" s="284"/>
      <c r="CJ78" s="285"/>
      <c r="CK78" s="284"/>
      <c r="CL78" s="284"/>
      <c r="CM78" s="284"/>
      <c r="CN78" s="284"/>
      <c r="CO78" s="284"/>
      <c r="CP78" s="284"/>
      <c r="CQ78" s="285"/>
      <c r="CS78" s="362"/>
      <c r="CX78" s="362"/>
      <c r="DC78" s="362"/>
      <c r="DH78" s="362"/>
      <c r="DM78" s="362"/>
      <c r="DR78" s="362"/>
      <c r="DW78" s="362"/>
    </row>
    <row r="79" spans="1:127" ht="15">
      <c r="A79" s="262" t="s">
        <v>0</v>
      </c>
      <c r="B79" s="263"/>
      <c r="C79" s="263"/>
      <c r="D79" s="263"/>
      <c r="E79" s="263"/>
      <c r="F79" s="264"/>
      <c r="G79" s="355" t="str">
        <f>$G$1</f>
        <v>Vitré le</v>
      </c>
      <c r="H79" s="356">
        <f>H$1</f>
        <v>43492</v>
      </c>
      <c r="J79" s="1" t="s">
        <v>0</v>
      </c>
      <c r="K79" s="2"/>
      <c r="L79" s="2"/>
      <c r="M79" s="2"/>
      <c r="N79" s="2"/>
      <c r="O79" s="3"/>
      <c r="P79" s="355" t="str">
        <f>$G$1</f>
        <v>Vitré le</v>
      </c>
      <c r="Q79" s="356">
        <f>Q$1</f>
        <v>43492</v>
      </c>
      <c r="S79" s="1" t="s">
        <v>0</v>
      </c>
      <c r="T79" s="2"/>
      <c r="U79" s="2"/>
      <c r="V79" s="2"/>
      <c r="W79" s="2"/>
      <c r="X79" s="3"/>
      <c r="Y79" s="355" t="str">
        <f>$G$1</f>
        <v>Vitré le</v>
      </c>
      <c r="Z79" s="356">
        <f>Z$1</f>
        <v>43492</v>
      </c>
      <c r="AB79" s="1" t="s">
        <v>0</v>
      </c>
      <c r="AC79" s="2"/>
      <c r="AD79" s="2"/>
      <c r="AE79" s="2"/>
      <c r="AF79" s="2"/>
      <c r="AG79" s="3"/>
      <c r="AH79" s="355" t="str">
        <f>$G$1</f>
        <v>Vitré le</v>
      </c>
      <c r="AI79" s="356">
        <f>AI$1</f>
        <v>43492</v>
      </c>
      <c r="AK79" s="357" t="s">
        <v>0</v>
      </c>
      <c r="AL79" s="188"/>
      <c r="AM79" s="1"/>
      <c r="AN79" s="2"/>
      <c r="AO79" s="2"/>
      <c r="AP79" s="3"/>
      <c r="AQ79" s="355" t="str">
        <f>$G$1</f>
        <v>Vitré le</v>
      </c>
      <c r="AR79" s="356">
        <f>AR$1</f>
        <v>43492</v>
      </c>
      <c r="BO79" s="285"/>
      <c r="BP79" s="284"/>
      <c r="BQ79" s="284"/>
      <c r="BR79" s="284"/>
      <c r="BS79" s="284"/>
      <c r="BT79" s="284"/>
      <c r="BU79" s="284"/>
      <c r="BV79" s="285"/>
      <c r="BW79" s="284"/>
      <c r="BX79" s="284"/>
      <c r="BY79" s="284"/>
      <c r="BZ79" s="284"/>
      <c r="CA79" s="284"/>
      <c r="CB79" s="284"/>
      <c r="CC79" s="285"/>
      <c r="CD79" s="284"/>
      <c r="CE79" s="284"/>
      <c r="CF79" s="284"/>
      <c r="CG79" s="284"/>
      <c r="CH79" s="284"/>
      <c r="CI79" s="284"/>
      <c r="CJ79" s="285"/>
      <c r="CK79" s="284"/>
      <c r="CL79" s="284"/>
      <c r="CM79" s="284"/>
      <c r="CN79" s="284"/>
      <c r="CO79" s="284"/>
      <c r="CP79" s="284"/>
      <c r="CQ79" s="285"/>
      <c r="CS79" s="362"/>
      <c r="CX79" s="362"/>
      <c r="DC79" s="362"/>
      <c r="DH79" s="362"/>
      <c r="DM79" s="362"/>
      <c r="DR79" s="362"/>
      <c r="DW79" s="362"/>
    </row>
    <row r="80" spans="1:127" ht="15">
      <c r="A80" s="265" t="s">
        <v>1</v>
      </c>
      <c r="B80" s="621" t="s">
        <v>13</v>
      </c>
      <c r="C80" s="621"/>
      <c r="D80" s="621"/>
      <c r="E80" s="621"/>
      <c r="F80" s="264"/>
      <c r="G80" s="264"/>
      <c r="J80" s="206" t="s">
        <v>1</v>
      </c>
      <c r="K80" s="622"/>
      <c r="L80" s="622"/>
      <c r="M80" s="622"/>
      <c r="N80" s="622"/>
      <c r="O80" s="3"/>
      <c r="P80" s="3"/>
      <c r="Q80" s="3"/>
      <c r="S80" s="206" t="s">
        <v>1</v>
      </c>
      <c r="T80" s="623" t="s">
        <v>115</v>
      </c>
      <c r="U80" s="623"/>
      <c r="V80" s="623"/>
      <c r="W80" s="623"/>
      <c r="X80" s="3"/>
      <c r="Y80" s="3"/>
      <c r="Z80" s="3"/>
      <c r="AB80" s="206" t="s">
        <v>1</v>
      </c>
      <c r="AC80" s="623" t="s">
        <v>16</v>
      </c>
      <c r="AD80" s="623"/>
      <c r="AE80" s="623"/>
      <c r="AF80" s="623"/>
      <c r="AG80" s="3"/>
      <c r="AH80" s="3"/>
      <c r="AI80" s="3"/>
      <c r="AK80" s="206" t="s">
        <v>1</v>
      </c>
      <c r="AL80" s="622"/>
      <c r="AM80" s="622"/>
      <c r="AN80" s="622"/>
      <c r="AO80" s="622"/>
      <c r="AP80" s="3"/>
      <c r="AQ80" s="3"/>
      <c r="AR80" s="3"/>
      <c r="BO80" s="285"/>
      <c r="BP80" s="284"/>
      <c r="BQ80" s="284"/>
      <c r="BR80" s="284"/>
      <c r="BS80" s="284"/>
      <c r="BT80" s="284"/>
      <c r="BU80" s="284"/>
      <c r="BV80" s="285"/>
      <c r="BW80" s="284"/>
      <c r="BX80" s="284"/>
      <c r="BY80" s="284"/>
      <c r="BZ80" s="284"/>
      <c r="CA80" s="284"/>
      <c r="CB80" s="284"/>
      <c r="CC80" s="285"/>
      <c r="CD80" s="284"/>
      <c r="CE80" s="284"/>
      <c r="CF80" s="284"/>
      <c r="CG80" s="284"/>
      <c r="CH80" s="284"/>
      <c r="CI80" s="284"/>
      <c r="CJ80" s="285"/>
      <c r="CK80" s="284"/>
      <c r="CL80" s="284"/>
      <c r="CM80" s="284"/>
      <c r="CN80" s="284"/>
      <c r="CO80" s="284"/>
      <c r="CP80" s="284"/>
      <c r="CQ80" s="285"/>
      <c r="CS80" s="362"/>
      <c r="CX80" s="362"/>
      <c r="DC80" s="362"/>
      <c r="DH80" s="362"/>
      <c r="DM80" s="362"/>
      <c r="DR80" s="362"/>
      <c r="DW80" s="362"/>
    </row>
    <row r="81" spans="1:127" ht="15.75" thickBot="1">
      <c r="A81" s="265" t="s">
        <v>118</v>
      </c>
      <c r="B81" s="621" t="s">
        <v>124</v>
      </c>
      <c r="C81" s="621"/>
      <c r="D81" s="621"/>
      <c r="E81" s="266" t="s">
        <v>119</v>
      </c>
      <c r="F81" s="267">
        <v>3</v>
      </c>
      <c r="G81" s="268"/>
      <c r="H81" s="358">
        <v>7</v>
      </c>
      <c r="J81" s="206" t="s">
        <v>118</v>
      </c>
      <c r="K81" s="621"/>
      <c r="L81" s="621"/>
      <c r="M81" s="621"/>
      <c r="N81" s="5" t="s">
        <v>119</v>
      </c>
      <c r="O81" s="6"/>
      <c r="P81" s="3"/>
      <c r="Q81" s="359">
        <v>19</v>
      </c>
      <c r="S81" s="206" t="s">
        <v>118</v>
      </c>
      <c r="T81" s="624" t="s">
        <v>82</v>
      </c>
      <c r="U81" s="624"/>
      <c r="V81" s="624"/>
      <c r="W81" s="5" t="s">
        <v>119</v>
      </c>
      <c r="X81" s="6">
        <v>2</v>
      </c>
      <c r="Y81" s="3"/>
      <c r="Z81" s="359">
        <v>31</v>
      </c>
      <c r="AB81" s="206" t="s">
        <v>118</v>
      </c>
      <c r="AC81" s="624" t="s">
        <v>80</v>
      </c>
      <c r="AD81" s="624"/>
      <c r="AE81" s="624"/>
      <c r="AF81" s="5" t="s">
        <v>119</v>
      </c>
      <c r="AG81" s="6">
        <v>1</v>
      </c>
      <c r="AH81" s="3"/>
      <c r="AI81" s="359">
        <v>43</v>
      </c>
      <c r="AK81" s="206" t="s">
        <v>118</v>
      </c>
      <c r="AL81" s="621"/>
      <c r="AM81" s="621"/>
      <c r="AN81" s="621"/>
      <c r="AO81" s="5" t="s">
        <v>119</v>
      </c>
      <c r="AP81" s="6"/>
      <c r="AQ81" s="3"/>
      <c r="AR81" s="359">
        <v>55</v>
      </c>
      <c r="BO81" s="285"/>
      <c r="BP81" s="284"/>
      <c r="BQ81" s="284"/>
      <c r="BR81" s="284"/>
      <c r="BS81" s="284"/>
      <c r="BT81" s="284"/>
      <c r="BU81" s="284"/>
      <c r="BV81" s="285"/>
      <c r="BW81" s="284"/>
      <c r="BX81" s="284"/>
      <c r="BY81" s="284"/>
      <c r="BZ81" s="284"/>
      <c r="CA81" s="284"/>
      <c r="CB81" s="284"/>
      <c r="CC81" s="285"/>
      <c r="CD81" s="284"/>
      <c r="CE81" s="284"/>
      <c r="CF81" s="284"/>
      <c r="CG81" s="284"/>
      <c r="CH81" s="284"/>
      <c r="CI81" s="284"/>
      <c r="CJ81" s="285"/>
      <c r="CK81" s="284"/>
      <c r="CL81" s="284"/>
      <c r="CM81" s="284"/>
      <c r="CN81" s="284"/>
      <c r="CO81" s="284"/>
      <c r="CP81" s="284"/>
      <c r="CQ81" s="285"/>
      <c r="CS81" s="362"/>
      <c r="CX81" s="362"/>
      <c r="DC81" s="362"/>
      <c r="DH81" s="362"/>
      <c r="DM81" s="362"/>
      <c r="DR81" s="362"/>
      <c r="DW81" s="362"/>
    </row>
    <row r="82" spans="1:127" s="31" customFormat="1" ht="13.5" thickBot="1">
      <c r="A82" s="274" t="s">
        <v>5</v>
      </c>
      <c r="B82" s="275" t="s">
        <v>6</v>
      </c>
      <c r="C82" s="275" t="s">
        <v>7</v>
      </c>
      <c r="D82" s="276" t="s">
        <v>8</v>
      </c>
      <c r="E82" s="276" t="s">
        <v>9</v>
      </c>
      <c r="F82" s="276" t="s">
        <v>10</v>
      </c>
      <c r="G82" s="276" t="s">
        <v>11</v>
      </c>
      <c r="H82" s="277" t="s">
        <v>12</v>
      </c>
      <c r="I82"/>
      <c r="J82" s="274" t="s">
        <v>5</v>
      </c>
      <c r="K82" s="275" t="s">
        <v>6</v>
      </c>
      <c r="L82" s="275" t="s">
        <v>7</v>
      </c>
      <c r="M82" s="276" t="s">
        <v>8</v>
      </c>
      <c r="N82" s="276" t="s">
        <v>9</v>
      </c>
      <c r="O82" s="276" t="s">
        <v>10</v>
      </c>
      <c r="P82" s="276" t="s">
        <v>11</v>
      </c>
      <c r="Q82" s="277" t="s">
        <v>12</v>
      </c>
      <c r="R82"/>
      <c r="S82" s="274" t="s">
        <v>5</v>
      </c>
      <c r="T82" s="275" t="s">
        <v>6</v>
      </c>
      <c r="U82" s="275" t="s">
        <v>7</v>
      </c>
      <c r="V82" s="276" t="s">
        <v>8</v>
      </c>
      <c r="W82" s="276" t="s">
        <v>9</v>
      </c>
      <c r="X82" s="276" t="s">
        <v>10</v>
      </c>
      <c r="Y82" s="276" t="s">
        <v>11</v>
      </c>
      <c r="Z82" s="277" t="s">
        <v>12</v>
      </c>
      <c r="AA82"/>
      <c r="AB82" s="274" t="s">
        <v>5</v>
      </c>
      <c r="AC82" s="275" t="s">
        <v>6</v>
      </c>
      <c r="AD82" s="275" t="s">
        <v>7</v>
      </c>
      <c r="AE82" s="276" t="s">
        <v>8</v>
      </c>
      <c r="AF82" s="276" t="s">
        <v>9</v>
      </c>
      <c r="AG82" s="276" t="s">
        <v>10</v>
      </c>
      <c r="AH82" s="276" t="s">
        <v>11</v>
      </c>
      <c r="AI82" s="277" t="s">
        <v>12</v>
      </c>
      <c r="AJ82"/>
      <c r="AK82" s="274" t="s">
        <v>5</v>
      </c>
      <c r="AL82" s="275" t="s">
        <v>6</v>
      </c>
      <c r="AM82" s="275" t="s">
        <v>7</v>
      </c>
      <c r="AN82" s="276" t="s">
        <v>8</v>
      </c>
      <c r="AO82" s="276" t="s">
        <v>9</v>
      </c>
      <c r="AP82" s="276" t="s">
        <v>10</v>
      </c>
      <c r="AQ82" s="276" t="s">
        <v>11</v>
      </c>
      <c r="AR82" s="277" t="s">
        <v>12</v>
      </c>
      <c r="AS82"/>
      <c r="AT82"/>
      <c r="AU82"/>
      <c r="AV82"/>
      <c r="AW82"/>
      <c r="AX82"/>
      <c r="AY82"/>
      <c r="AZ82"/>
      <c r="BA82"/>
      <c r="BB82"/>
      <c r="BI82" s="284"/>
      <c r="BJ82" s="284"/>
      <c r="BK82" s="284"/>
      <c r="BL82" s="284"/>
      <c r="BM82" s="284"/>
      <c r="BN82" s="284"/>
      <c r="BO82" s="286"/>
      <c r="BP82" s="284"/>
      <c r="BQ82" s="284"/>
      <c r="BR82" s="284"/>
      <c r="BS82" s="284"/>
      <c r="BT82" s="284"/>
      <c r="BU82" s="284"/>
      <c r="BV82" s="286"/>
      <c r="BW82" s="284"/>
      <c r="BX82" s="284"/>
      <c r="BY82" s="284"/>
      <c r="BZ82" s="284"/>
      <c r="CA82" s="284"/>
      <c r="CB82" s="284"/>
      <c r="CC82" s="286"/>
      <c r="CD82" s="284"/>
      <c r="CE82" s="284"/>
      <c r="CF82" s="284"/>
      <c r="CG82" s="284"/>
      <c r="CH82" s="284"/>
      <c r="CI82" s="284"/>
      <c r="CJ82" s="286"/>
      <c r="CK82" s="284"/>
      <c r="CL82" s="284"/>
      <c r="CM82" s="284"/>
      <c r="CN82" s="284"/>
      <c r="CO82" s="284"/>
      <c r="CP82" s="284"/>
      <c r="CQ82" s="286"/>
      <c r="CS82" s="363"/>
      <c r="CT82" s="33"/>
      <c r="CU82" s="33"/>
      <c r="CV82" s="33"/>
      <c r="CW82" s="33"/>
      <c r="CX82" s="363"/>
      <c r="DC82" s="363"/>
      <c r="DH82" s="363"/>
      <c r="DM82" s="363"/>
      <c r="DR82" s="363"/>
      <c r="DW82" s="363"/>
    </row>
    <row r="83" spans="1:127" ht="15">
      <c r="A83" s="540" t="s">
        <v>483</v>
      </c>
      <c r="B83" s="448" t="s">
        <v>484</v>
      </c>
      <c r="C83" s="467"/>
      <c r="D83" s="383">
        <v>14.6</v>
      </c>
      <c r="E83" s="383">
        <v>12.45</v>
      </c>
      <c r="F83" s="383">
        <v>13.5</v>
      </c>
      <c r="G83" s="383">
        <v>13.4</v>
      </c>
      <c r="H83" s="384">
        <f aca="true" t="shared" si="71" ref="H83:H89">SUM(D83:G83)</f>
        <v>53.949999999999996</v>
      </c>
      <c r="I83" s="284">
        <f aca="true" t="shared" si="72" ref="I83:I88">RANK(H83,$H$83:$H$88,0)</f>
        <v>5</v>
      </c>
      <c r="J83" s="447"/>
      <c r="K83" s="448"/>
      <c r="L83" s="467"/>
      <c r="M83" s="383"/>
      <c r="N83" s="383"/>
      <c r="O83" s="383"/>
      <c r="P83" s="383"/>
      <c r="Q83" s="384">
        <f aca="true" t="shared" si="73" ref="Q83:Q89">SUM(M83:P83)</f>
        <v>0</v>
      </c>
      <c r="R83" s="284">
        <f aca="true" t="shared" si="74" ref="R83:R88">RANK(Q83,$Q$83:$Q$88,0)</f>
        <v>1</v>
      </c>
      <c r="S83" s="540" t="s">
        <v>224</v>
      </c>
      <c r="T83" s="448" t="s">
        <v>225</v>
      </c>
      <c r="U83" s="467"/>
      <c r="V83" s="383">
        <v>15.9</v>
      </c>
      <c r="W83" s="383">
        <v>13.7</v>
      </c>
      <c r="X83" s="383">
        <v>13.9</v>
      </c>
      <c r="Y83" s="383">
        <v>15</v>
      </c>
      <c r="Z83" s="384">
        <f aca="true" t="shared" si="75" ref="Z83:Z89">SUM(V83:Y83)</f>
        <v>58.5</v>
      </c>
      <c r="AA83" s="284">
        <f aca="true" t="shared" si="76" ref="AA83:AA88">RANK(Z83,$Z$83:$Z$88,0)</f>
        <v>4</v>
      </c>
      <c r="AB83" s="543" t="s">
        <v>195</v>
      </c>
      <c r="AC83" s="487" t="s">
        <v>177</v>
      </c>
      <c r="AD83" s="488"/>
      <c r="AE83" s="383">
        <v>18.4</v>
      </c>
      <c r="AF83" s="383">
        <v>15.8</v>
      </c>
      <c r="AG83" s="383">
        <v>15.5</v>
      </c>
      <c r="AH83" s="383">
        <v>19.1</v>
      </c>
      <c r="AI83" s="384">
        <f aca="true" t="shared" si="77" ref="AI83:AI89">SUM(AE83:AH83)</f>
        <v>68.80000000000001</v>
      </c>
      <c r="AJ83" s="284">
        <f aca="true" t="shared" si="78" ref="AJ83:AJ88">RANK(AI83,$AI$83:$AI$88,0)</f>
        <v>4</v>
      </c>
      <c r="AK83" s="457"/>
      <c r="AL83" s="461"/>
      <c r="AM83" s="466"/>
      <c r="AN83" s="383"/>
      <c r="AO83" s="383"/>
      <c r="AP83" s="383"/>
      <c r="AQ83" s="383"/>
      <c r="AR83" s="384">
        <f aca="true" t="shared" si="79" ref="AR83:AR89">SUM(AN83:AQ83)</f>
        <v>0</v>
      </c>
      <c r="AS83" s="284">
        <f aca="true" t="shared" si="80" ref="AS83:AS88">RANK(AR83,$AR$83:$AR$88,0)</f>
        <v>1</v>
      </c>
      <c r="BI83" s="284">
        <f>IF(($B$81)="DEBUTANTES",1,"")</f>
      </c>
      <c r="BJ83" s="284">
        <f>IF(($B$81)="DEBUTANTES",COUNTA($A$83:$A$88),"")</f>
      </c>
      <c r="BK83" s="284">
        <f>IF(($B$81)="DEBUTANTES",$D$89,"")</f>
      </c>
      <c r="BL83" s="284">
        <f>IF(($B$81)="DEBUTANTES",$E$89,"")</f>
      </c>
      <c r="BM83" s="284">
        <f>IF(($B$81)="DEBUTANTES",$F$89,"")</f>
      </c>
      <c r="BN83" s="284">
        <f>IF(($B$81)="DEBUTANTES",$G$89,"")</f>
      </c>
      <c r="BO83" s="285"/>
      <c r="BP83" s="284">
        <f>IF(($B$81)="PROMO-HONNEUR",1,"")</f>
        <v>1</v>
      </c>
      <c r="BQ83" s="284">
        <f>IF(($B$81)="PROMO-HONNEUR",COUNTA($A$83:$A$88),"")</f>
        <v>5</v>
      </c>
      <c r="BR83" s="284">
        <f>IF(($B$81)="PROMO-HONNEUR",$D$89,"")</f>
        <v>59.400000000000006</v>
      </c>
      <c r="BS83" s="284">
        <f>IF(($B$81)="PROMO-HONNEUR",$E$89,"")</f>
        <v>54.400000000000006</v>
      </c>
      <c r="BT83" s="284">
        <f>IF(($B$81)="PROMO-HONNEUR",$F$89,"")</f>
        <v>55.900000000000006</v>
      </c>
      <c r="BU83" s="284">
        <f>IF(($B$81)="PROMO-HONNEUR",$G$89,"")</f>
        <v>58.25</v>
      </c>
      <c r="BV83" s="285"/>
      <c r="BW83" s="284">
        <f>IF(($B$81)="HONNEUR",1,"")</f>
      </c>
      <c r="BX83" s="284">
        <f>IF(($B$81)="HONNEUR",COUNTA($A$83:$A$88),"")</f>
      </c>
      <c r="BY83" s="284">
        <f>IF(($B$81)="HONNEUR",$D$89,"")</f>
      </c>
      <c r="BZ83" s="284">
        <f>IF(($B$81)="HONNEUR",$E$89,"")</f>
      </c>
      <c r="CA83" s="284">
        <f>IF(($B$81)="HONNEUR",$F$89,"")</f>
      </c>
      <c r="CB83" s="284">
        <f>IF(($B$81)="HONNEUR",$G$89,"")</f>
      </c>
      <c r="CC83" s="285"/>
      <c r="CD83" s="284">
        <f>IF(($B$81)="PROMO-EXCEL.",1,"")</f>
      </c>
      <c r="CE83" s="284">
        <f>IF(($B$81)="PROMO-EXCEL.",COUNTA($A$83:$A$88),"")</f>
      </c>
      <c r="CF83" s="284">
        <f>IF(($B$81)="PROMO-EXCEL.",$D$89,"")</f>
      </c>
      <c r="CG83" s="284">
        <f>IF(($B$81)="PROMO-EXCEL.",$E$89,"")</f>
      </c>
      <c r="CH83" s="284">
        <f>IF(($B$81)="PROMO-EXCEL.",$F$89,"")</f>
      </c>
      <c r="CI83" s="284">
        <f>IF(($B$81)="PROMO-EXCEL.",$G$89,"")</f>
      </c>
      <c r="CJ83" s="285"/>
      <c r="CK83" s="284">
        <f>IF(($B$81)="EXCELLENCE",1,"")</f>
      </c>
      <c r="CL83" s="284">
        <f>IF(($B$81)="EXCELLENCE",COUNTA($A$83:$A$88),"")</f>
      </c>
      <c r="CM83" s="284">
        <f>IF(($B$81)="EXCELLENCE",$D$89,"")</f>
      </c>
      <c r="CN83" s="284">
        <f>IF(($B$81)="EXCELLENCE",$E$89,"")</f>
      </c>
      <c r="CO83" s="284">
        <f>IF(($B$81)="EXCELLENCE",$F$89,"")</f>
      </c>
      <c r="CP83" s="284">
        <f>IF(($B$81)="EXCELLENCE",$G$89,"")</f>
      </c>
      <c r="CQ83" s="285"/>
      <c r="CS83" s="362"/>
      <c r="CT83" s="33">
        <f>LARGE(D83:D88,1)</f>
        <v>15.1</v>
      </c>
      <c r="CU83" s="33">
        <f>LARGE(E83:E88,1)</f>
        <v>13.95</v>
      </c>
      <c r="CV83" s="33">
        <f>LARGE(F83:F88,1)</f>
        <v>14.4</v>
      </c>
      <c r="CW83" s="33">
        <f>LARGE(G83:G88,1)</f>
        <v>14.65</v>
      </c>
      <c r="CX83" s="362"/>
      <c r="CY83" s="33" t="e">
        <f>LARGE(M83:M88,1)</f>
        <v>#NUM!</v>
      </c>
      <c r="CZ83" s="33" t="e">
        <f>LARGE(N83:N88,1)</f>
        <v>#NUM!</v>
      </c>
      <c r="DA83" s="33" t="e">
        <f>LARGE(O83:O88,1)</f>
        <v>#NUM!</v>
      </c>
      <c r="DB83" s="33" t="e">
        <f>LARGE(P83:P88,1)</f>
        <v>#NUM!</v>
      </c>
      <c r="DC83" s="362"/>
      <c r="DD83" s="33">
        <f>LARGE(V83:V88,1)</f>
        <v>16.1</v>
      </c>
      <c r="DE83" s="33">
        <f>LARGE(W83:W88,1)</f>
        <v>15.1</v>
      </c>
      <c r="DF83" s="33">
        <f>LARGE(X83:X88,1)</f>
        <v>14.9</v>
      </c>
      <c r="DG83" s="33">
        <f>LARGE(Y83:Y88,1)</f>
        <v>15.65</v>
      </c>
      <c r="DH83" s="362"/>
      <c r="DI83" s="33">
        <f>LARGE(AE83:AE88,1)</f>
        <v>19.2</v>
      </c>
      <c r="DJ83" s="33">
        <f>LARGE(AF83:AF88,1)</f>
        <v>16.5</v>
      </c>
      <c r="DK83" s="33">
        <f>LARGE(AG83:AG88,1)</f>
        <v>18.8</v>
      </c>
      <c r="DL83" s="33">
        <f>LARGE(AH83:AH88,1)</f>
        <v>19.6</v>
      </c>
      <c r="DM83" s="362"/>
      <c r="DN83" s="33" t="e">
        <f>LARGE(AN83:AN88,1)</f>
        <v>#NUM!</v>
      </c>
      <c r="DO83" s="33" t="e">
        <f>LARGE(AO83:AO88,1)</f>
        <v>#NUM!</v>
      </c>
      <c r="DP83" s="33" t="e">
        <f>LARGE(AP83:AP88,1)</f>
        <v>#NUM!</v>
      </c>
      <c r="DQ83" s="33" t="e">
        <f>LARGE(AQ83:AQ88,1)</f>
        <v>#NUM!</v>
      </c>
      <c r="DR83" s="362"/>
      <c r="DW83" s="362"/>
    </row>
    <row r="84" spans="1:127" ht="15">
      <c r="A84" s="541" t="s">
        <v>485</v>
      </c>
      <c r="B84" s="450" t="s">
        <v>337</v>
      </c>
      <c r="C84" s="468"/>
      <c r="D84" s="383">
        <v>14.8</v>
      </c>
      <c r="E84" s="383">
        <v>13.9</v>
      </c>
      <c r="F84" s="383">
        <v>13.7</v>
      </c>
      <c r="G84" s="383">
        <v>14.6</v>
      </c>
      <c r="H84" s="384">
        <f t="shared" si="71"/>
        <v>57.00000000000001</v>
      </c>
      <c r="I84" s="284">
        <f t="shared" si="72"/>
        <v>2</v>
      </c>
      <c r="J84" s="447"/>
      <c r="K84" s="448"/>
      <c r="L84" s="467"/>
      <c r="M84" s="383"/>
      <c r="N84" s="383"/>
      <c r="O84" s="383"/>
      <c r="P84" s="383"/>
      <c r="Q84" s="384">
        <f t="shared" si="73"/>
        <v>0</v>
      </c>
      <c r="R84" s="284">
        <f t="shared" si="74"/>
        <v>1</v>
      </c>
      <c r="S84" s="540" t="s">
        <v>216</v>
      </c>
      <c r="T84" s="448" t="s">
        <v>217</v>
      </c>
      <c r="U84" s="468"/>
      <c r="V84" s="383">
        <v>15.8</v>
      </c>
      <c r="W84" s="383">
        <v>15.1</v>
      </c>
      <c r="X84" s="383">
        <v>13.8</v>
      </c>
      <c r="Y84" s="383">
        <v>15.55</v>
      </c>
      <c r="Z84" s="384">
        <f t="shared" si="75"/>
        <v>60.25</v>
      </c>
      <c r="AA84" s="284">
        <f t="shared" si="76"/>
        <v>2</v>
      </c>
      <c r="AB84" s="544" t="s">
        <v>196</v>
      </c>
      <c r="AC84" s="489" t="s">
        <v>197</v>
      </c>
      <c r="AD84" s="490"/>
      <c r="AE84" s="383">
        <v>18.4</v>
      </c>
      <c r="AF84" s="383">
        <v>15.8</v>
      </c>
      <c r="AG84" s="383">
        <v>17.6</v>
      </c>
      <c r="AH84" s="383">
        <v>0</v>
      </c>
      <c r="AI84" s="384">
        <f t="shared" si="77"/>
        <v>51.800000000000004</v>
      </c>
      <c r="AJ84" s="284">
        <f t="shared" si="78"/>
        <v>5</v>
      </c>
      <c r="AK84" s="457"/>
      <c r="AL84" s="461"/>
      <c r="AM84" s="466"/>
      <c r="AN84" s="383"/>
      <c r="AO84" s="383"/>
      <c r="AP84" s="383"/>
      <c r="AQ84" s="383"/>
      <c r="AR84" s="384">
        <f t="shared" si="79"/>
        <v>0</v>
      </c>
      <c r="AS84" s="284">
        <f t="shared" si="80"/>
        <v>1</v>
      </c>
      <c r="BI84" s="284">
        <f>IF(($K$81)="DEBUTANTES",1,"")</f>
      </c>
      <c r="BJ84" s="284">
        <f>IF(($K$81)="DEBUTANTES",COUNTA($J$83:$J$88),"")</f>
      </c>
      <c r="BK84" s="284">
        <f>IF(($K$81)="DEBUTANTES",$M$89,"")</f>
      </c>
      <c r="BL84" s="284">
        <f>IF(($K$81)="DEBUTANTES",$N$89,"")</f>
      </c>
      <c r="BM84" s="284">
        <f>IF(($K$81)="DEBUTANTES",$O$89,"")</f>
      </c>
      <c r="BN84" s="284">
        <f>IF(($K$81)="DEBUTANTES",$P$89,"")</f>
      </c>
      <c r="BO84" s="285"/>
      <c r="BP84" s="284">
        <f>IF(($K$81)="PROMO-HONNEUR",1,"")</f>
      </c>
      <c r="BQ84" s="284">
        <f>IF(($K$81)="PROMO-HONNEUR",COUNTA($J$83:$J$88),"")</f>
      </c>
      <c r="BR84" s="284">
        <f>IF(($K$81)="PROMO-HONNEUR",$M$89,"")</f>
      </c>
      <c r="BS84" s="284">
        <f>IF(($K$81)="PROMO-HONNEUR",$N$89,"")</f>
      </c>
      <c r="BT84" s="284">
        <f>IF(($K$81)="PROMO-HONNEUR",$O$89,"")</f>
      </c>
      <c r="BU84" s="284">
        <f>IF(($K$81)="PROMO-HONNEUR",$P$89,"")</f>
      </c>
      <c r="BV84" s="285"/>
      <c r="BW84" s="284">
        <f>IF(($K$81)="HONNEUR",1,"")</f>
      </c>
      <c r="BX84" s="284">
        <f>IF(($K$81)="HONNEUR",COUNTA($J$83:$J$88),"")</f>
      </c>
      <c r="BY84" s="284">
        <f>IF(($K$81)="HONNEUR",$M$89,"")</f>
      </c>
      <c r="BZ84" s="284">
        <f>IF(($K$81)="HONNEUR",$N$89,"")</f>
      </c>
      <c r="CA84" s="284">
        <f>IF(($K$81)="HONNEUR",$O$89,"")</f>
      </c>
      <c r="CB84" s="284">
        <f>IF(($K$81)="HONNEUR",$P$89,"")</f>
      </c>
      <c r="CC84" s="285"/>
      <c r="CD84" s="284">
        <f>IF(($K$81)="PROMO-EXCEL.",1,"")</f>
      </c>
      <c r="CE84" s="284">
        <f>IF(($K$81)="PROMO-EXCEL.",COUNTA($J$83:$J$88),"")</f>
      </c>
      <c r="CF84" s="284">
        <f>IF(($K$81)="PROMO-EXCEL.",$M$89,"")</f>
      </c>
      <c r="CG84" s="284">
        <f>IF(($K$81)="PROMO-EXCEL.",$N$89,"")</f>
      </c>
      <c r="CH84" s="284">
        <f>IF(($K$81)="PROMO-EXCEL.",$O$89,"")</f>
      </c>
      <c r="CI84" s="284">
        <f>IF(($K$81)="PROMO-EXCEL.",$P$89,"")</f>
      </c>
      <c r="CJ84" s="285"/>
      <c r="CK84" s="284">
        <f>IF(($K$81)="EXCELLENCE",1,"")</f>
      </c>
      <c r="CL84" s="284">
        <f>IF(($K$81)="EXCELLENCE",COUNTA($J$83:$J$88),"")</f>
      </c>
      <c r="CM84" s="284">
        <f>IF(($K$81)="EXCELLENCE",$M$89,"")</f>
      </c>
      <c r="CN84" s="284">
        <f>IF(($K$81)="EXCELLENCE",$N$89,"")</f>
      </c>
      <c r="CO84" s="284">
        <f>IF(($K$81)="EXCELLENCE",$O$89,"")</f>
      </c>
      <c r="CP84" s="284">
        <f>IF(($K$81)="EXCELLENCE",$P$89,"")</f>
      </c>
      <c r="CQ84" s="285"/>
      <c r="CS84" s="362"/>
      <c r="CT84" s="33">
        <f>LARGE(D83:D88,2)</f>
        <v>14.8</v>
      </c>
      <c r="CU84" s="33">
        <f>LARGE(E83:E88,2)</f>
        <v>13.9</v>
      </c>
      <c r="CV84" s="33">
        <f>LARGE(F83:F88,2)</f>
        <v>14.3</v>
      </c>
      <c r="CW84" s="33">
        <f>LARGE(G83:G88,2)</f>
        <v>14.6</v>
      </c>
      <c r="CX84" s="362"/>
      <c r="CY84" s="33" t="e">
        <f>LARGE(M83:M88,2)</f>
        <v>#NUM!</v>
      </c>
      <c r="CZ84" s="33" t="e">
        <f>LARGE(N83:N88,2)</f>
        <v>#NUM!</v>
      </c>
      <c r="DA84" s="33" t="e">
        <f>LARGE(O83:O88,2)</f>
        <v>#NUM!</v>
      </c>
      <c r="DB84" s="33" t="e">
        <f>LARGE(P83:P88,2)</f>
        <v>#NUM!</v>
      </c>
      <c r="DC84" s="362"/>
      <c r="DD84" s="33">
        <f>LARGE(V83:V88,2)</f>
        <v>16</v>
      </c>
      <c r="DE84" s="33">
        <f>LARGE(W83:W88,2)</f>
        <v>15</v>
      </c>
      <c r="DF84" s="33">
        <f>LARGE(X83:X88,2)</f>
        <v>14.1</v>
      </c>
      <c r="DG84" s="33">
        <f>LARGE(Y83:Y88,2)</f>
        <v>15.55</v>
      </c>
      <c r="DH84" s="362"/>
      <c r="DI84" s="33">
        <f>LARGE(AE83:AE88,2)</f>
        <v>18.9</v>
      </c>
      <c r="DJ84" s="33">
        <f>LARGE(AF83:AF88,2)</f>
        <v>16.5</v>
      </c>
      <c r="DK84" s="33">
        <f>LARGE(AG83:AG88,2)</f>
        <v>17.6</v>
      </c>
      <c r="DL84" s="33">
        <f>LARGE(AH83:AH88,2)</f>
        <v>19.15</v>
      </c>
      <c r="DM84" s="362"/>
      <c r="DN84" s="33" t="e">
        <f>LARGE(AN83:AN88,2)</f>
        <v>#NUM!</v>
      </c>
      <c r="DO84" s="33" t="e">
        <f>LARGE(AO83:AO88,2)</f>
        <v>#NUM!</v>
      </c>
      <c r="DP84" s="33" t="e">
        <f>LARGE(AP83:AP88,2)</f>
        <v>#NUM!</v>
      </c>
      <c r="DQ84" s="33" t="e">
        <f>LARGE(AQ83:AQ88,2)</f>
        <v>#NUM!</v>
      </c>
      <c r="DR84" s="362"/>
      <c r="DW84" s="362"/>
    </row>
    <row r="85" spans="1:127" ht="15">
      <c r="A85" s="541" t="s">
        <v>486</v>
      </c>
      <c r="B85" s="450" t="s">
        <v>145</v>
      </c>
      <c r="C85" s="468"/>
      <c r="D85" s="383">
        <v>14.7</v>
      </c>
      <c r="E85" s="383">
        <v>13.95</v>
      </c>
      <c r="F85" s="383">
        <v>14.4</v>
      </c>
      <c r="G85" s="383">
        <v>14.65</v>
      </c>
      <c r="H85" s="384">
        <f t="shared" si="71"/>
        <v>57.699999999999996</v>
      </c>
      <c r="I85" s="284">
        <f t="shared" si="72"/>
        <v>1</v>
      </c>
      <c r="J85" s="449"/>
      <c r="K85" s="450"/>
      <c r="L85" s="468"/>
      <c r="M85" s="383"/>
      <c r="N85" s="383"/>
      <c r="O85" s="383"/>
      <c r="P85" s="383"/>
      <c r="Q85" s="384">
        <f t="shared" si="73"/>
        <v>0</v>
      </c>
      <c r="R85" s="284">
        <f t="shared" si="74"/>
        <v>1</v>
      </c>
      <c r="S85" s="541" t="s">
        <v>526</v>
      </c>
      <c r="T85" s="450" t="s">
        <v>223</v>
      </c>
      <c r="U85" s="468"/>
      <c r="V85" s="383">
        <v>15.8</v>
      </c>
      <c r="W85" s="383">
        <v>14.7</v>
      </c>
      <c r="X85" s="383">
        <v>9.4</v>
      </c>
      <c r="Y85" s="383">
        <v>15.65</v>
      </c>
      <c r="Z85" s="384">
        <f t="shared" si="75"/>
        <v>55.55</v>
      </c>
      <c r="AA85" s="284">
        <f t="shared" si="76"/>
        <v>6</v>
      </c>
      <c r="AB85" s="544" t="s">
        <v>198</v>
      </c>
      <c r="AC85" s="489" t="s">
        <v>199</v>
      </c>
      <c r="AD85" s="490"/>
      <c r="AE85" s="383">
        <v>18.9</v>
      </c>
      <c r="AF85" s="383">
        <v>16.5</v>
      </c>
      <c r="AG85" s="383">
        <v>16.9</v>
      </c>
      <c r="AH85" s="383">
        <v>19.15</v>
      </c>
      <c r="AI85" s="384">
        <f t="shared" si="77"/>
        <v>71.44999999999999</v>
      </c>
      <c r="AJ85" s="284">
        <f t="shared" si="78"/>
        <v>2</v>
      </c>
      <c r="AK85" s="457"/>
      <c r="AL85" s="461"/>
      <c r="AM85" s="466"/>
      <c r="AN85" s="383"/>
      <c r="AO85" s="383"/>
      <c r="AP85" s="383"/>
      <c r="AQ85" s="383"/>
      <c r="AR85" s="384">
        <f t="shared" si="79"/>
        <v>0</v>
      </c>
      <c r="AS85" s="284">
        <f t="shared" si="80"/>
        <v>1</v>
      </c>
      <c r="BI85" s="284">
        <f>IF(($T$81)="DEBUTANTES",1,"")</f>
      </c>
      <c r="BJ85" s="284">
        <f>IF(($T$81)="DEBUTANTES",COUNTA($S$83:$S$88),"")</f>
      </c>
      <c r="BK85" s="284">
        <f>IF(($T$81)="DEBUTANTES",$V$89,"")</f>
      </c>
      <c r="BL85" s="284">
        <f>IF(($T$81)="DEBUTANTES",$W$89,"")</f>
      </c>
      <c r="BM85" s="284">
        <f>IF(($T$81)="DEBUTANTES",$X$89,"")</f>
      </c>
      <c r="BN85" s="284">
        <f>IF(($T$81)="DEBUTANTES",$Y$89,"")</f>
      </c>
      <c r="BO85" s="285"/>
      <c r="BP85" s="284">
        <f>IF(($T$81)="PROMO-HONNEUR",1,"")</f>
      </c>
      <c r="BQ85" s="284">
        <f>IF(($T$81)="PROMO-HONNEUR",COUNTA($S$83:$S$88),"")</f>
      </c>
      <c r="BR85" s="284">
        <f>IF(($T$81)="PROMO-HONNEUR",$V$89,"")</f>
      </c>
      <c r="BS85" s="284">
        <f>IF(($T$81)="PROMO-HONNEUR",$W$89,"")</f>
      </c>
      <c r="BT85" s="284">
        <f>IF(($T$81)="PROMO-HONNEUR",$X$89,"")</f>
      </c>
      <c r="BU85" s="284">
        <f>IF(($T$81)="PROMO-HONNEUR",$Y$89,"")</f>
      </c>
      <c r="BV85" s="285"/>
      <c r="BW85" s="284">
        <f>IF(($T$81)="HONNEUR",1,"")</f>
        <v>1</v>
      </c>
      <c r="BX85" s="284">
        <f>IF(($T$81)="HONNEUR",COUNTA($S$83:$S$88),"")</f>
        <v>6</v>
      </c>
      <c r="BY85" s="284">
        <f>IF(($T$81)="HONNEUR",$V$89,"")</f>
        <v>63.8</v>
      </c>
      <c r="BZ85" s="284">
        <f>IF(($T$81)="HONNEUR",$W$89,"")</f>
        <v>58.5</v>
      </c>
      <c r="CA85" s="284">
        <f>IF(($T$81)="HONNEUR",$X$89,"")</f>
        <v>56.7</v>
      </c>
      <c r="CB85" s="284">
        <f>IF(($T$81)="HONNEUR",$Y$89,"")</f>
        <v>62</v>
      </c>
      <c r="CC85" s="285"/>
      <c r="CD85" s="284">
        <f>IF(($T$81)="PROMO-EXCEL.",1,"")</f>
      </c>
      <c r="CE85" s="284">
        <f>IF(($T$81)="PROMO-EXCEL.",COUNTA($S$83:$S$88),"")</f>
      </c>
      <c r="CF85" s="284">
        <f>IF(($T$81)="PROMO-EXCEL.",$V$89,"")</f>
      </c>
      <c r="CG85" s="284">
        <f>IF(($T$81)="PROMO-EXCEL.",$W$89,"")</f>
      </c>
      <c r="CH85" s="284">
        <f>IF(($T$81)="PROMO-EXCEL.",$X$89,"")</f>
      </c>
      <c r="CI85" s="284">
        <f>IF(($T$81)="PROMO-EXCEL.",$Y$89,"")</f>
      </c>
      <c r="CJ85" s="285"/>
      <c r="CK85" s="284">
        <f>IF(($T$81)="EXCELLENCE",1,"")</f>
      </c>
      <c r="CL85" s="284">
        <f>IF(($T$81)="EXCELLENCE",COUNTA($S$83:$S$88),"")</f>
      </c>
      <c r="CM85" s="284">
        <f>IF(($T$81)="EXCELLENCE",$V$89,"")</f>
      </c>
      <c r="CN85" s="284">
        <f>IF(($T$81)="EXCELLENCE",$W$89,"")</f>
      </c>
      <c r="CO85" s="284">
        <f>IF(($T$81)="EXCELLENCE",$X$89,"")</f>
      </c>
      <c r="CP85" s="284">
        <f>IF(($T$81)="EXCELLENCE",$Y$89,"")</f>
      </c>
      <c r="CQ85" s="285"/>
      <c r="CS85" s="362"/>
      <c r="CT85" s="33">
        <f>LARGE(D83:D88,3)</f>
        <v>14.8</v>
      </c>
      <c r="CU85" s="33">
        <f>LARGE(E83:E88,3)</f>
        <v>13.75</v>
      </c>
      <c r="CV85" s="33">
        <f>LARGE(F83:F88,3)</f>
        <v>13.7</v>
      </c>
      <c r="CW85" s="33">
        <f>LARGE(G83:G88,3)</f>
        <v>14.6</v>
      </c>
      <c r="CX85" s="362"/>
      <c r="CY85" s="33" t="e">
        <f>LARGE(M83:M88,3)</f>
        <v>#NUM!</v>
      </c>
      <c r="CZ85" s="33" t="e">
        <f>LARGE(N83:N88,3)</f>
        <v>#NUM!</v>
      </c>
      <c r="DA85" s="33" t="e">
        <f>LARGE(O83:O88,3)</f>
        <v>#NUM!</v>
      </c>
      <c r="DB85" s="33" t="e">
        <f>LARGE(P83:P88,3)</f>
        <v>#NUM!</v>
      </c>
      <c r="DC85" s="362"/>
      <c r="DD85" s="33">
        <f>LARGE(V83:V88,3)</f>
        <v>15.9</v>
      </c>
      <c r="DE85" s="33">
        <f>LARGE(W83:W88,3)</f>
        <v>14.7</v>
      </c>
      <c r="DF85" s="33">
        <f>LARGE(X83:X88,3)</f>
        <v>13.9</v>
      </c>
      <c r="DG85" s="33">
        <f>LARGE(Y83:Y88,3)</f>
        <v>15.4</v>
      </c>
      <c r="DH85" s="362"/>
      <c r="DI85" s="33">
        <f>LARGE(AE83:AE88,3)</f>
        <v>18.4</v>
      </c>
      <c r="DJ85" s="33">
        <f>LARGE(AF83:AF88,3)</f>
        <v>15.9</v>
      </c>
      <c r="DK85" s="33">
        <f>LARGE(AG83:AG88,3)</f>
        <v>16.9</v>
      </c>
      <c r="DL85" s="33">
        <f>LARGE(AH83:AH88,3)</f>
        <v>19.1</v>
      </c>
      <c r="DM85" s="362"/>
      <c r="DN85" s="33" t="e">
        <f>LARGE(AN83:AN88,3)</f>
        <v>#NUM!</v>
      </c>
      <c r="DO85" s="33" t="e">
        <f>LARGE(AO83:AO88,3)</f>
        <v>#NUM!</v>
      </c>
      <c r="DP85" s="33" t="e">
        <f>LARGE(AP83:AP88,3)</f>
        <v>#NUM!</v>
      </c>
      <c r="DQ85" s="33" t="e">
        <f>LARGE(AQ83:AQ88,3)</f>
        <v>#NUM!</v>
      </c>
      <c r="DR85" s="362"/>
      <c r="DW85" s="362"/>
    </row>
    <row r="86" spans="1:127" ht="15">
      <c r="A86" s="541" t="s">
        <v>486</v>
      </c>
      <c r="B86" s="450" t="s">
        <v>323</v>
      </c>
      <c r="C86" s="468"/>
      <c r="D86" s="383">
        <v>14.8</v>
      </c>
      <c r="E86" s="383">
        <v>13.75</v>
      </c>
      <c r="F86" s="383">
        <v>13.2</v>
      </c>
      <c r="G86" s="383">
        <v>14.4</v>
      </c>
      <c r="H86" s="384">
        <f t="shared" si="71"/>
        <v>56.15</v>
      </c>
      <c r="I86" s="284">
        <f t="shared" si="72"/>
        <v>4</v>
      </c>
      <c r="J86" s="449"/>
      <c r="K86" s="450"/>
      <c r="L86" s="468"/>
      <c r="M86" s="383"/>
      <c r="N86" s="383"/>
      <c r="O86" s="383"/>
      <c r="P86" s="383"/>
      <c r="Q86" s="384">
        <f t="shared" si="73"/>
        <v>0</v>
      </c>
      <c r="R86" s="284">
        <f t="shared" si="74"/>
        <v>1</v>
      </c>
      <c r="S86" s="541" t="s">
        <v>536</v>
      </c>
      <c r="T86" s="450" t="s">
        <v>222</v>
      </c>
      <c r="U86" s="468"/>
      <c r="V86" s="383">
        <v>16</v>
      </c>
      <c r="W86" s="383">
        <v>13.7</v>
      </c>
      <c r="X86" s="383">
        <v>14.1</v>
      </c>
      <c r="Y86" s="383">
        <v>15.1</v>
      </c>
      <c r="Z86" s="384">
        <f t="shared" si="75"/>
        <v>58.9</v>
      </c>
      <c r="AA86" s="284">
        <f t="shared" si="76"/>
        <v>3</v>
      </c>
      <c r="AB86" s="544" t="s">
        <v>200</v>
      </c>
      <c r="AC86" s="489" t="s">
        <v>201</v>
      </c>
      <c r="AD86" s="490"/>
      <c r="AE86" s="383">
        <v>19.2</v>
      </c>
      <c r="AF86" s="383">
        <v>16.5</v>
      </c>
      <c r="AG86" s="383">
        <v>18.8</v>
      </c>
      <c r="AH86" s="383">
        <v>18.8</v>
      </c>
      <c r="AI86" s="384">
        <f t="shared" si="77"/>
        <v>73.3</v>
      </c>
      <c r="AJ86" s="284">
        <f t="shared" si="78"/>
        <v>1</v>
      </c>
      <c r="AK86" s="457"/>
      <c r="AL86" s="461"/>
      <c r="AM86" s="466"/>
      <c r="AN86" s="383"/>
      <c r="AO86" s="383"/>
      <c r="AP86" s="383"/>
      <c r="AQ86" s="383"/>
      <c r="AR86" s="384">
        <f t="shared" si="79"/>
        <v>0</v>
      </c>
      <c r="AS86" s="284">
        <f t="shared" si="80"/>
        <v>1</v>
      </c>
      <c r="BI86" s="284">
        <f>IF(($AC$81)="DEBUTANTES",1,"")</f>
      </c>
      <c r="BJ86" s="284">
        <f>IF(($AC$81)="DEBUTANTES",COUNTA($AB$83:$AB$88),"")</f>
      </c>
      <c r="BK86" s="284">
        <f>IF(($AC$81)="DEBUTANTES",$AE$89,"")</f>
      </c>
      <c r="BL86" s="284">
        <f>IF(($AC$81)="DEBUTANTES",$AF$89,"")</f>
      </c>
      <c r="BM86" s="284">
        <f>IF(($AC$81)="DEBUTANTES",$AG$89,"")</f>
      </c>
      <c r="BN86" s="284">
        <f>IF(($AC$81)="DEBUTANTES",$AH$89,"")</f>
      </c>
      <c r="BO86" s="285"/>
      <c r="BP86" s="284">
        <f>IF(($AC$81)="PROMO-HONNEUR",1,"")</f>
      </c>
      <c r="BQ86" s="284">
        <f>IF(($AC$81)="PROMO-HONNEUR",COUNTA($AB$83:$AB$88),"")</f>
      </c>
      <c r="BR86" s="284">
        <f>IF(($AC$81)="PROMO-HONNEUR",$AE$89,"")</f>
      </c>
      <c r="BS86" s="284">
        <f>IF(($AC$81)="PROMO-HONNEUR",$AF$89,"")</f>
      </c>
      <c r="BT86" s="284">
        <f>IF(($AC$81)="PROMO-HONNEUR",$AG$89,"")</f>
      </c>
      <c r="BU86" s="284">
        <f>IF(($AC$81)="PROMO-HONNEUR",$AH$89,"")</f>
      </c>
      <c r="BV86" s="285"/>
      <c r="BW86" s="284">
        <f>IF(($AC$81)="HONNEUR",1,"")</f>
      </c>
      <c r="BX86" s="284">
        <f>IF(($AC$81)="HONNEUR",COUNTA($AB$83:$AB$88),"")</f>
      </c>
      <c r="BY86" s="284">
        <f>IF(($AC$81)="HONNEUR",$AE$89,"")</f>
      </c>
      <c r="BZ86" s="284">
        <f>IF(($AC$81)="HONNEUR",$AF$89,"")</f>
      </c>
      <c r="CA86" s="284">
        <f>IF(($AC$81)="HONNEUR",$AG$89,"")</f>
      </c>
      <c r="CB86" s="284">
        <f>IF(($AC$81)="HONNEUR",$AH$89,"")</f>
      </c>
      <c r="CC86" s="285"/>
      <c r="CD86" s="284">
        <f>IF(($AC$81)="PROMO-EXCEL.",1,"")</f>
      </c>
      <c r="CE86" s="284">
        <f>IF(($AC$81)="PROMO-EXCEL.",COUNTA($AB$83:$AB$88),"")</f>
      </c>
      <c r="CF86" s="284">
        <f>IF(($AC$81)="PROMO-EXCEL.",$AE$89,"")</f>
      </c>
      <c r="CG86" s="284">
        <f>IF(($AC$81)="PROMO-EXCEL.",$AF$89,"")</f>
      </c>
      <c r="CH86" s="284">
        <f>IF(($AC$81)="PROMO-EXCEL.",$AG$89,"")</f>
      </c>
      <c r="CI86" s="284">
        <f>IF(($AC$81)="PROMO-EXCEL.",$AH$89,"")</f>
      </c>
      <c r="CJ86" s="285"/>
      <c r="CK86" s="284">
        <f>IF(($AC$81)="EXCELLENCE",1,"")</f>
        <v>1</v>
      </c>
      <c r="CL86" s="284">
        <f>IF(($AC$81)="EXCELLENCE",COUNTA($AB$83:$AB$88),"")</f>
        <v>5</v>
      </c>
      <c r="CM86" s="284">
        <f>IF(($AC$81)="EXCELLENCE",$AE$89,"")</f>
        <v>74.89999999999999</v>
      </c>
      <c r="CN86" s="284">
        <f>IF(($AC$81)="EXCELLENCE",$AF$89,"")</f>
        <v>64.7</v>
      </c>
      <c r="CO86" s="284">
        <f>IF(($AC$81)="EXCELLENCE",$AG$89,"")</f>
        <v>69.10000000000001</v>
      </c>
      <c r="CP86" s="284">
        <f>IF(($AC$81)="EXCELLENCE",$AH$89,"")</f>
        <v>76.65</v>
      </c>
      <c r="CQ86" s="285"/>
      <c r="CS86" s="362"/>
      <c r="CT86" s="33">
        <f>LARGE(D83:D88,4)</f>
        <v>14.7</v>
      </c>
      <c r="CU86" s="33">
        <f>LARGE(E83:E88,4)</f>
        <v>12.8</v>
      </c>
      <c r="CV86" s="33">
        <f>LARGE(F83:F88,4)</f>
        <v>13.5</v>
      </c>
      <c r="CW86" s="33">
        <f>LARGE(G83:G88,4)</f>
        <v>14.4</v>
      </c>
      <c r="CX86" s="362"/>
      <c r="CY86" s="33" t="e">
        <f>LARGE(M83:M88,4)</f>
        <v>#NUM!</v>
      </c>
      <c r="CZ86" s="33" t="e">
        <f>LARGE(N83:N88,4)</f>
        <v>#NUM!</v>
      </c>
      <c r="DA86" s="33" t="e">
        <f>LARGE(O83:O88,4)</f>
        <v>#NUM!</v>
      </c>
      <c r="DB86" s="33" t="e">
        <f>LARGE(P83:P88,4)</f>
        <v>#NUM!</v>
      </c>
      <c r="DC86" s="362"/>
      <c r="DD86" s="33">
        <f>LARGE(V83:V88,4)</f>
        <v>15.8</v>
      </c>
      <c r="DE86" s="33">
        <f>LARGE(W83:W88,4)</f>
        <v>13.7</v>
      </c>
      <c r="DF86" s="33">
        <f>LARGE(X83:X88,4)</f>
        <v>13.8</v>
      </c>
      <c r="DG86" s="33">
        <f>LARGE(Y83:Y88,4)</f>
        <v>15.4</v>
      </c>
      <c r="DH86" s="362"/>
      <c r="DI86" s="33">
        <f>LARGE(AE83:AE88,4)</f>
        <v>18.4</v>
      </c>
      <c r="DJ86" s="33">
        <f>LARGE(AF83:AF88,4)</f>
        <v>15.8</v>
      </c>
      <c r="DK86" s="33">
        <f>LARGE(AG83:AG88,4)</f>
        <v>15.8</v>
      </c>
      <c r="DL86" s="33">
        <f>LARGE(AH83:AH88,4)</f>
        <v>18.8</v>
      </c>
      <c r="DM86" s="362"/>
      <c r="DN86" s="33" t="e">
        <f>LARGE(AN83:AN88,4)</f>
        <v>#NUM!</v>
      </c>
      <c r="DO86" s="33" t="e">
        <f>LARGE(AO83:AO88,4)</f>
        <v>#NUM!</v>
      </c>
      <c r="DP86" s="33" t="e">
        <f>LARGE(AP83:AP88,4)</f>
        <v>#NUM!</v>
      </c>
      <c r="DQ86" s="33" t="e">
        <f>LARGE(AQ83:AQ88,4)</f>
        <v>#NUM!</v>
      </c>
      <c r="DR86" s="362"/>
      <c r="DW86" s="362"/>
    </row>
    <row r="87" spans="1:127" ht="15">
      <c r="A87" s="541" t="s">
        <v>350</v>
      </c>
      <c r="B87" s="450" t="s">
        <v>342</v>
      </c>
      <c r="C87" s="468"/>
      <c r="D87" s="383">
        <v>15.1</v>
      </c>
      <c r="E87" s="383">
        <v>12.8</v>
      </c>
      <c r="F87" s="383">
        <v>14.3</v>
      </c>
      <c r="G87" s="383">
        <v>14.6</v>
      </c>
      <c r="H87" s="384">
        <f t="shared" si="71"/>
        <v>56.800000000000004</v>
      </c>
      <c r="I87" s="284">
        <f t="shared" si="72"/>
        <v>3</v>
      </c>
      <c r="J87" s="449"/>
      <c r="K87" s="450"/>
      <c r="L87" s="468"/>
      <c r="M87" s="383"/>
      <c r="N87" s="383"/>
      <c r="O87" s="383"/>
      <c r="P87" s="383"/>
      <c r="Q87" s="384">
        <f t="shared" si="73"/>
        <v>0</v>
      </c>
      <c r="R87" s="284">
        <f t="shared" si="74"/>
        <v>1</v>
      </c>
      <c r="S87" s="541" t="s">
        <v>218</v>
      </c>
      <c r="T87" s="450" t="s">
        <v>219</v>
      </c>
      <c r="U87" s="468"/>
      <c r="V87" s="383">
        <v>15.5</v>
      </c>
      <c r="W87" s="383">
        <v>12.8</v>
      </c>
      <c r="X87" s="383">
        <v>13.1</v>
      </c>
      <c r="Y87" s="383">
        <v>15.4</v>
      </c>
      <c r="Z87" s="384">
        <f t="shared" si="75"/>
        <v>56.8</v>
      </c>
      <c r="AA87" s="284">
        <f t="shared" si="76"/>
        <v>5</v>
      </c>
      <c r="AB87" s="544" t="s">
        <v>202</v>
      </c>
      <c r="AC87" s="489" t="s">
        <v>203</v>
      </c>
      <c r="AD87" s="490"/>
      <c r="AE87" s="383">
        <v>17.9</v>
      </c>
      <c r="AF87" s="383">
        <v>15.9</v>
      </c>
      <c r="AG87" s="383">
        <v>15.8</v>
      </c>
      <c r="AH87" s="383">
        <v>19.6</v>
      </c>
      <c r="AI87" s="384">
        <f t="shared" si="77"/>
        <v>69.19999999999999</v>
      </c>
      <c r="AJ87" s="284">
        <f t="shared" si="78"/>
        <v>3</v>
      </c>
      <c r="AK87" s="457"/>
      <c r="AL87" s="461"/>
      <c r="AM87" s="466"/>
      <c r="AN87" s="383"/>
      <c r="AO87" s="383"/>
      <c r="AP87" s="383"/>
      <c r="AQ87" s="383"/>
      <c r="AR87" s="384">
        <f t="shared" si="79"/>
        <v>0</v>
      </c>
      <c r="AS87" s="284">
        <f t="shared" si="80"/>
        <v>1</v>
      </c>
      <c r="BI87" s="284">
        <f>IF(($AL$81)="DEBUTANTES",1,"")</f>
      </c>
      <c r="BJ87" s="284">
        <f>IF(($AL$81)="DEBUTANTES",COUNTA($AK$83:$AK$88),"")</f>
      </c>
      <c r="BK87" s="284">
        <f>IF(($AL$81)="DEBUTANTES",$AN$89,"")</f>
      </c>
      <c r="BL87" s="284">
        <f>IF(($AL$81)="DEBUTANTES",$AO$89,"")</f>
      </c>
      <c r="BM87" s="284">
        <f>IF(($AL$81)="DEBUTANTES",$AP$89,"")</f>
      </c>
      <c r="BN87" s="284">
        <f>IF(($AL$81)="DEBUTANTES",$AQ$89,"")</f>
      </c>
      <c r="BO87" s="285"/>
      <c r="BP87" s="284">
        <f>IF(($AL$81)="PROMO-HONNEUR",1,"")</f>
      </c>
      <c r="BQ87" s="284">
        <f>IF(($AL$81)="PROMO-HONNEUR",COUNTA($AK$83:$AK$88),"")</f>
      </c>
      <c r="BR87" s="284">
        <f>IF(($AL$81)="PROMO-HONNEUR",$AN$89,"")</f>
      </c>
      <c r="BS87" s="284">
        <f>IF(($AL$81)="PROMO-HONNEUR",$AO$89,"")</f>
      </c>
      <c r="BT87" s="284">
        <f>IF(($AL$81)="PROMO-HONNEUR",$AP$89,"")</f>
      </c>
      <c r="BU87" s="284">
        <f>IF(($AL$81)="PROMO-HONNEUR",$AQ$89,"")</f>
      </c>
      <c r="BV87" s="285"/>
      <c r="BW87" s="284">
        <f>IF(($AL$81)="HONNEUR",1,"")</f>
      </c>
      <c r="BX87" s="284">
        <f>IF(($AL$81)="HONNEUR",COUNTA($AK$83:$AK$88),"")</f>
      </c>
      <c r="BY87" s="284">
        <f>IF(($AL$81)="HONNEUR",$AN$89,"")</f>
      </c>
      <c r="BZ87" s="284">
        <f>IF(($AL$81)="HONNEUR",$AO$89,"")</f>
      </c>
      <c r="CA87" s="284">
        <f>IF(($AL$81)="HONNEUR",$AP$89,"")</f>
      </c>
      <c r="CB87" s="284">
        <f>IF(($AL$81)="HONNEUR",$AQ$89,"")</f>
      </c>
      <c r="CC87" s="285"/>
      <c r="CD87" s="284">
        <f>IF(($AL$81)="PROMO-EXCEL.",1,"")</f>
      </c>
      <c r="CE87" s="284">
        <f>IF(($AL$81)="PROMO-EXCEL.",COUNTA($AK$83:$AK$88),"")</f>
      </c>
      <c r="CF87" s="284">
        <f>IF(($AL$81)="PROMO-EXCEL.",$AN$89,"")</f>
      </c>
      <c r="CG87" s="284">
        <f>IF(($AL$81)="PROMO-EXCEL.",$AO$89,"")</f>
      </c>
      <c r="CH87" s="284">
        <f>IF(($AL$81)="PROMO-EXCEL.",$AP$89,"")</f>
      </c>
      <c r="CI87" s="284">
        <f>IF(($AL$81)="PROMO-EXCEL.",$AQ$89,"")</f>
      </c>
      <c r="CJ87" s="285"/>
      <c r="CK87" s="284">
        <f>IF(($AL$81)="EXCELLENCE",1,"")</f>
      </c>
      <c r="CL87" s="284">
        <f>IF(($AL$81)="EXCELLENCE",COUNTA($AK$83:$AK$88),"")</f>
      </c>
      <c r="CM87" s="284">
        <f>IF(($AL$81)="EXCELLENCE",$AN$89,"")</f>
      </c>
      <c r="CN87" s="284">
        <f>IF(($AL$81)="EXCELLENCE",$AO$89,"")</f>
      </c>
      <c r="CO87" s="284">
        <f>IF(($AL$81)="EXCELLENCE",$AP$89,"")</f>
      </c>
      <c r="CP87" s="284">
        <f>IF(($AL$81)="EXCELLENCE",$AQ$89,"")</f>
      </c>
      <c r="CQ87" s="285"/>
      <c r="CS87" s="362"/>
      <c r="CX87" s="362"/>
      <c r="CY87" s="33"/>
      <c r="CZ87" s="33"/>
      <c r="DA87" s="33"/>
      <c r="DB87" s="33"/>
      <c r="DC87" s="362"/>
      <c r="DD87" s="33"/>
      <c r="DE87" s="33"/>
      <c r="DF87" s="33"/>
      <c r="DG87" s="33"/>
      <c r="DH87" s="362"/>
      <c r="DI87" s="33"/>
      <c r="DJ87" s="33"/>
      <c r="DK87" s="33"/>
      <c r="DL87" s="33"/>
      <c r="DM87" s="362"/>
      <c r="DN87" s="33"/>
      <c r="DO87" s="33"/>
      <c r="DP87" s="33"/>
      <c r="DQ87" s="33"/>
      <c r="DR87" s="362"/>
      <c r="DW87" s="362"/>
    </row>
    <row r="88" spans="1:127" ht="15.75" thickBot="1">
      <c r="A88" s="451"/>
      <c r="B88" s="452"/>
      <c r="C88" s="468"/>
      <c r="D88" s="383">
        <v>0</v>
      </c>
      <c r="E88" s="383">
        <v>0</v>
      </c>
      <c r="F88" s="383">
        <v>0</v>
      </c>
      <c r="G88" s="383">
        <v>0</v>
      </c>
      <c r="H88" s="384">
        <f t="shared" si="71"/>
        <v>0</v>
      </c>
      <c r="I88" s="284">
        <f t="shared" si="72"/>
        <v>6</v>
      </c>
      <c r="J88" s="451"/>
      <c r="K88" s="452"/>
      <c r="L88" s="468"/>
      <c r="M88" s="383"/>
      <c r="N88" s="383"/>
      <c r="O88" s="383"/>
      <c r="P88" s="383"/>
      <c r="Q88" s="384">
        <f t="shared" si="73"/>
        <v>0</v>
      </c>
      <c r="R88" s="284">
        <f t="shared" si="74"/>
        <v>1</v>
      </c>
      <c r="S88" s="541" t="s">
        <v>220</v>
      </c>
      <c r="T88" s="450" t="s">
        <v>221</v>
      </c>
      <c r="U88" s="468"/>
      <c r="V88" s="383">
        <v>16.1</v>
      </c>
      <c r="W88" s="383">
        <v>15</v>
      </c>
      <c r="X88" s="383">
        <v>14.9</v>
      </c>
      <c r="Y88" s="383">
        <v>15.4</v>
      </c>
      <c r="Z88" s="384">
        <f t="shared" si="75"/>
        <v>61.4</v>
      </c>
      <c r="AA88" s="284">
        <f t="shared" si="76"/>
        <v>1</v>
      </c>
      <c r="AB88" s="493"/>
      <c r="AC88" s="491"/>
      <c r="AD88" s="492"/>
      <c r="AE88" s="383">
        <v>0</v>
      </c>
      <c r="AF88" s="383">
        <v>0</v>
      </c>
      <c r="AG88" s="383">
        <v>0</v>
      </c>
      <c r="AH88" s="383">
        <v>0</v>
      </c>
      <c r="AI88" s="384">
        <f t="shared" si="77"/>
        <v>0</v>
      </c>
      <c r="AJ88" s="284">
        <f t="shared" si="78"/>
        <v>6</v>
      </c>
      <c r="AK88" s="457"/>
      <c r="AL88" s="461"/>
      <c r="AM88" s="466"/>
      <c r="AN88" s="383"/>
      <c r="AO88" s="383"/>
      <c r="AP88" s="383"/>
      <c r="AQ88" s="383"/>
      <c r="AR88" s="384">
        <f t="shared" si="79"/>
        <v>0</v>
      </c>
      <c r="AS88" s="284">
        <f t="shared" si="80"/>
        <v>1</v>
      </c>
      <c r="BI88" s="284">
        <f>IF(($AU$81)="DEBUTANTES",1,"")</f>
      </c>
      <c r="BJ88" s="284">
        <f>IF(($AU$81)="DEBUTANTES",COUNTA($AT$83:$AT$88),"")</f>
      </c>
      <c r="BK88" s="284">
        <f>IF(($AU$81)="DEBUTANTES",$AW$89,"")</f>
      </c>
      <c r="BL88" s="284">
        <f>IF(($AU$81)="DEBUTANTES",$AX$89,"")</f>
      </c>
      <c r="BM88" s="284">
        <f>IF(($AU$81)="DEBUTANTES",$AY$89,"")</f>
      </c>
      <c r="BN88" s="284">
        <f>IF(($AU$81)="DEBUTANTES",$AZ$89,"")</f>
      </c>
      <c r="BO88" s="285"/>
      <c r="BP88" s="284">
        <f>IF(($AU$81)="PROMO-HONNEUR",1,"")</f>
      </c>
      <c r="BQ88" s="284">
        <f>IF(($AU$81)="PROMO-HONNEUR",COUNTA($AT$83:$AT$88),"")</f>
      </c>
      <c r="BR88" s="284">
        <f>IF(($AU$81)="PROMO-HONNEUR",$AW$89,"")</f>
      </c>
      <c r="BS88" s="284">
        <f>IF(($AU$81)="PROMO-HONNEUR",$AX$89,"")</f>
      </c>
      <c r="BT88" s="284">
        <f>IF(($AU$81)="PROMO-HONNEUR",$AY$89,"")</f>
      </c>
      <c r="BU88" s="284">
        <f>IF(($AU$81)="PROMO-HONNEUR",$AZ$89,"")</f>
      </c>
      <c r="BV88" s="285"/>
      <c r="BW88" s="284">
        <f>IF(($AU$81)="HONNEUR",1,"")</f>
      </c>
      <c r="BX88" s="284">
        <f>IF(($AU$81)="HONNEUR",COUNTA($AT$83:$AT$88),"")</f>
      </c>
      <c r="BY88" s="284">
        <f>IF(($AU$81)="HONNEUR",$AW$89,"")</f>
      </c>
      <c r="BZ88" s="284">
        <f>IF(($AU$81)="HONNEUR",$AX$89,"")</f>
      </c>
      <c r="CA88" s="284">
        <f>IF(($AU$81)="HONNEUR",$AY$89,"")</f>
      </c>
      <c r="CB88" s="284">
        <f>IF(($AU$81)="HONNEUR",$AZ$89,"")</f>
      </c>
      <c r="CC88" s="285"/>
      <c r="CD88" s="284">
        <f>IF(($AU$81)="PROMO-EXCEL.",1,"")</f>
      </c>
      <c r="CE88" s="284">
        <f>IF(($AU$81)="PROMO-EXCEL.",COUNTA($AT$83:$AT$88),"")</f>
      </c>
      <c r="CF88" s="284">
        <f>IF(($AU$81)="PROMO-EXCEL.",$AW$89,"")</f>
      </c>
      <c r="CG88" s="284">
        <f>IF(($AU$81)="PROMO-EXCEL.",$AX$89,"")</f>
      </c>
      <c r="CH88" s="284">
        <f>IF(($AU$81)="PROMO-EXCEL.",$AY$89,"")</f>
      </c>
      <c r="CI88" s="284">
        <f>IF(($AU$81)="PROMO-EXCEL.",$AZ$89,"")</f>
      </c>
      <c r="CJ88" s="285"/>
      <c r="CK88" s="284">
        <f>IF(($AU$81)="EXCELLENCE",1,"")</f>
      </c>
      <c r="CL88" s="284">
        <f>IF(($AU$81)="EXCELLENCE",COUNTA($AT$83:$AT$88),"")</f>
      </c>
      <c r="CM88" s="284">
        <f>IF(($AU$81)="EXCELLENCE",$AW$89,"")</f>
      </c>
      <c r="CN88" s="284">
        <f>IF(($AU$81)="EXCELLENCE",$AX$89,"")</f>
      </c>
      <c r="CO88" s="284">
        <f>IF(($AU$81)="EXCELLENCE",$AY$89,"")</f>
      </c>
      <c r="CP88" s="284">
        <f>IF(($AU$81)="EXCELLENCE",$AZ$89,"")</f>
      </c>
      <c r="CQ88" s="285"/>
      <c r="CS88" s="362"/>
      <c r="CT88" s="33">
        <f>SUM(CT83:CT87)</f>
        <v>59.400000000000006</v>
      </c>
      <c r="CU88" s="33">
        <f>SUM(CU83:CU87)</f>
        <v>54.400000000000006</v>
      </c>
      <c r="CV88" s="33">
        <f>SUM(CV83:CV87)</f>
        <v>55.900000000000006</v>
      </c>
      <c r="CW88" s="33">
        <f>SUM(CW83:CW87)</f>
        <v>58.25</v>
      </c>
      <c r="CX88" s="362"/>
      <c r="CY88" s="33" t="e">
        <f>SUM(CY83:CY87)</f>
        <v>#NUM!</v>
      </c>
      <c r="CZ88" s="33" t="e">
        <f>SUM(CZ83:CZ87)</f>
        <v>#NUM!</v>
      </c>
      <c r="DA88" s="33" t="e">
        <f>SUM(DA83:DA87)</f>
        <v>#NUM!</v>
      </c>
      <c r="DB88" s="33" t="e">
        <f>SUM(DB83:DB87)</f>
        <v>#NUM!</v>
      </c>
      <c r="DC88" s="362"/>
      <c r="DD88" s="33">
        <f>SUM(DD83:DD87)</f>
        <v>63.8</v>
      </c>
      <c r="DE88" s="33">
        <f>SUM(DE83:DE87)</f>
        <v>58.5</v>
      </c>
      <c r="DF88" s="33">
        <f>SUM(DF83:DF87)</f>
        <v>56.7</v>
      </c>
      <c r="DG88" s="33">
        <f>SUM(DG83:DG87)</f>
        <v>62</v>
      </c>
      <c r="DH88" s="362"/>
      <c r="DI88" s="33">
        <f>SUM(DI83:DI87)</f>
        <v>74.89999999999999</v>
      </c>
      <c r="DJ88" s="33">
        <f>SUM(DJ83:DJ87)</f>
        <v>64.7</v>
      </c>
      <c r="DK88" s="33">
        <f>SUM(DK83:DK87)</f>
        <v>69.10000000000001</v>
      </c>
      <c r="DL88" s="33">
        <f>SUM(DL83:DL87)</f>
        <v>76.65</v>
      </c>
      <c r="DM88" s="362"/>
      <c r="DN88" s="33" t="e">
        <f>SUM(DN83:DN87)</f>
        <v>#NUM!</v>
      </c>
      <c r="DO88" s="33" t="e">
        <f>SUM(DO83:DO87)</f>
        <v>#NUM!</v>
      </c>
      <c r="DP88" s="33" t="e">
        <f>SUM(DP83:DP87)</f>
        <v>#NUM!</v>
      </c>
      <c r="DQ88" s="33" t="e">
        <f>SUM(DQ83:DQ87)</f>
        <v>#NUM!</v>
      </c>
      <c r="DR88" s="362"/>
      <c r="DW88" s="362"/>
    </row>
    <row r="89" spans="1:127" s="31" customFormat="1" ht="15.75" thickBot="1">
      <c r="A89" s="278" t="s">
        <v>17</v>
      </c>
      <c r="B89" s="281"/>
      <c r="C89" s="282"/>
      <c r="D89" s="386">
        <f>IF(ISBLANK(D83),"",CT88)</f>
        <v>59.400000000000006</v>
      </c>
      <c r="E89" s="386">
        <f>IF(ISBLANK(E83),"",CU88)</f>
        <v>54.400000000000006</v>
      </c>
      <c r="F89" s="386">
        <f>IF(ISBLANK(F83),"",CV88)</f>
        <v>55.900000000000006</v>
      </c>
      <c r="G89" s="386">
        <f>IF(ISBLANK(G83),"",CW88)</f>
        <v>58.25</v>
      </c>
      <c r="H89" s="387">
        <f t="shared" si="71"/>
        <v>227.95000000000002</v>
      </c>
      <c r="I89"/>
      <c r="J89" s="278" t="s">
        <v>17</v>
      </c>
      <c r="K89" s="281"/>
      <c r="L89" s="282"/>
      <c r="M89" s="386">
        <f>IF(ISBLANK(M83),"",CY88)</f>
      </c>
      <c r="N89" s="386">
        <f>IF(ISBLANK(N83),"",CZ88)</f>
      </c>
      <c r="O89" s="386">
        <f>IF(ISBLANK(O83),"",DA88)</f>
      </c>
      <c r="P89" s="386">
        <f>IF(ISBLANK(P83),"",DB88)</f>
      </c>
      <c r="Q89" s="387">
        <f t="shared" si="73"/>
        <v>0</v>
      </c>
      <c r="R89"/>
      <c r="S89" s="278" t="s">
        <v>17</v>
      </c>
      <c r="T89" s="281"/>
      <c r="U89" s="282"/>
      <c r="V89" s="386">
        <f>IF(ISBLANK(V83),"",DD88)</f>
        <v>63.8</v>
      </c>
      <c r="W89" s="386">
        <f>IF(ISBLANK(W83),"",DE88)</f>
        <v>58.5</v>
      </c>
      <c r="X89" s="386">
        <f>IF(ISBLANK(X83),"",DF88)</f>
        <v>56.7</v>
      </c>
      <c r="Y89" s="386">
        <f>IF(ISBLANK(Y83),"",DG88)</f>
        <v>62</v>
      </c>
      <c r="Z89" s="387">
        <f t="shared" si="75"/>
        <v>241</v>
      </c>
      <c r="AA89"/>
      <c r="AB89" s="278" t="s">
        <v>17</v>
      </c>
      <c r="AC89" s="281"/>
      <c r="AD89" s="282"/>
      <c r="AE89" s="386">
        <f>IF(ISBLANK(AE83),"",DI88)</f>
        <v>74.89999999999999</v>
      </c>
      <c r="AF89" s="386">
        <f>IF(ISBLANK(AF83),"",DJ88)</f>
        <v>64.7</v>
      </c>
      <c r="AG89" s="386">
        <f>IF(ISBLANK(AG83),"",DK88)</f>
        <v>69.10000000000001</v>
      </c>
      <c r="AH89" s="386">
        <f>IF(ISBLANK(AH83),"",DL88)</f>
        <v>76.65</v>
      </c>
      <c r="AI89" s="387">
        <f t="shared" si="77"/>
        <v>285.35</v>
      </c>
      <c r="AJ89"/>
      <c r="AK89" s="278" t="s">
        <v>17</v>
      </c>
      <c r="AL89" s="279"/>
      <c r="AM89" s="280"/>
      <c r="AN89" s="386">
        <f>IF(ISBLANK(AN83),"",DN88)</f>
      </c>
      <c r="AO89" s="386">
        <f>IF(ISBLANK(AO83),"",DO88)</f>
      </c>
      <c r="AP89" s="386">
        <f>IF(ISBLANK(AP83),"",DP88)</f>
      </c>
      <c r="AQ89" s="386">
        <f>IF(ISBLANK(AQ83),"",DQ88)</f>
      </c>
      <c r="AR89" s="387">
        <f t="shared" si="79"/>
        <v>0</v>
      </c>
      <c r="AS89"/>
      <c r="AT89"/>
      <c r="AU89"/>
      <c r="AV89"/>
      <c r="AW89"/>
      <c r="AX89"/>
      <c r="AY89"/>
      <c r="AZ89"/>
      <c r="BA89"/>
      <c r="BB89"/>
      <c r="BI89" s="284"/>
      <c r="BJ89" s="284"/>
      <c r="BK89" s="284"/>
      <c r="BL89" s="284"/>
      <c r="BM89" s="284"/>
      <c r="BN89" s="284"/>
      <c r="BO89" s="286"/>
      <c r="BP89" s="284"/>
      <c r="BQ89" s="284"/>
      <c r="BR89" s="284"/>
      <c r="BS89" s="284"/>
      <c r="BT89" s="284"/>
      <c r="BU89" s="284"/>
      <c r="BV89" s="286"/>
      <c r="BW89" s="284"/>
      <c r="BX89" s="284"/>
      <c r="BY89" s="284"/>
      <c r="BZ89" s="284"/>
      <c r="CA89" s="284"/>
      <c r="CB89" s="284"/>
      <c r="CC89" s="286"/>
      <c r="CD89" s="284"/>
      <c r="CE89" s="284"/>
      <c r="CF89" s="284"/>
      <c r="CG89" s="284"/>
      <c r="CH89" s="284"/>
      <c r="CI89" s="284"/>
      <c r="CJ89" s="286"/>
      <c r="CK89" s="284"/>
      <c r="CL89" s="284"/>
      <c r="CM89" s="284"/>
      <c r="CN89" s="284"/>
      <c r="CO89" s="284"/>
      <c r="CP89" s="284"/>
      <c r="CQ89" s="286"/>
      <c r="CS89" s="363"/>
      <c r="CT89" s="33"/>
      <c r="CU89" s="33"/>
      <c r="CV89" s="33"/>
      <c r="CW89" s="33"/>
      <c r="CX89" s="363"/>
      <c r="DC89" s="363"/>
      <c r="DH89" s="363"/>
      <c r="DM89" s="363"/>
      <c r="DR89" s="363"/>
      <c r="DW89" s="363"/>
    </row>
    <row r="90" spans="1:127" ht="12.75">
      <c r="A90" s="269"/>
      <c r="B90" s="269"/>
      <c r="C90" s="270"/>
      <c r="D90" s="269"/>
      <c r="E90" s="269"/>
      <c r="F90" s="269"/>
      <c r="G90" s="269"/>
      <c r="H90" s="269"/>
      <c r="L90" s="7"/>
      <c r="U90" s="7"/>
      <c r="AD90" s="7"/>
      <c r="BO90" s="285"/>
      <c r="BP90" s="284"/>
      <c r="BQ90" s="284"/>
      <c r="BR90" s="284"/>
      <c r="BS90" s="284"/>
      <c r="BT90" s="284"/>
      <c r="BU90" s="284"/>
      <c r="BV90" s="285"/>
      <c r="BW90" s="284"/>
      <c r="BX90" s="284"/>
      <c r="BY90" s="284"/>
      <c r="BZ90" s="284"/>
      <c r="CA90" s="284"/>
      <c r="CB90" s="284"/>
      <c r="CC90" s="285"/>
      <c r="CD90" s="284"/>
      <c r="CE90" s="284"/>
      <c r="CF90" s="284"/>
      <c r="CG90" s="284"/>
      <c r="CH90" s="284"/>
      <c r="CI90" s="284"/>
      <c r="CJ90" s="285"/>
      <c r="CK90" s="284"/>
      <c r="CL90" s="284"/>
      <c r="CM90" s="284"/>
      <c r="CN90" s="284"/>
      <c r="CO90" s="284"/>
      <c r="CP90" s="284"/>
      <c r="CQ90" s="285"/>
      <c r="CS90" s="362"/>
      <c r="CX90" s="362"/>
      <c r="DC90" s="362"/>
      <c r="DH90" s="362"/>
      <c r="DM90" s="362"/>
      <c r="DR90" s="362"/>
      <c r="DW90" s="362"/>
    </row>
    <row r="91" spans="1:127" ht="12.75">
      <c r="A91" s="269"/>
      <c r="B91" s="269"/>
      <c r="C91" s="270"/>
      <c r="D91" s="269"/>
      <c r="E91" s="269"/>
      <c r="F91" s="269"/>
      <c r="G91" s="269"/>
      <c r="H91" s="269"/>
      <c r="L91" s="7"/>
      <c r="U91" s="7"/>
      <c r="AD91" s="7"/>
      <c r="BO91" s="285"/>
      <c r="BP91" s="284"/>
      <c r="BQ91" s="284"/>
      <c r="BR91" s="284"/>
      <c r="BS91" s="284"/>
      <c r="BT91" s="284"/>
      <c r="BU91" s="284"/>
      <c r="BV91" s="285"/>
      <c r="BW91" s="284"/>
      <c r="BX91" s="284"/>
      <c r="BY91" s="284"/>
      <c r="BZ91" s="284"/>
      <c r="CA91" s="284"/>
      <c r="CB91" s="284"/>
      <c r="CC91" s="285"/>
      <c r="CD91" s="284"/>
      <c r="CE91" s="284"/>
      <c r="CF91" s="284"/>
      <c r="CG91" s="284"/>
      <c r="CH91" s="284"/>
      <c r="CI91" s="284"/>
      <c r="CJ91" s="285"/>
      <c r="CK91" s="284"/>
      <c r="CL91" s="284"/>
      <c r="CM91" s="284"/>
      <c r="CN91" s="284"/>
      <c r="CO91" s="284"/>
      <c r="CP91" s="284"/>
      <c r="CQ91" s="285"/>
      <c r="CS91" s="362"/>
      <c r="CX91" s="362"/>
      <c r="DC91" s="362"/>
      <c r="DH91" s="362"/>
      <c r="DM91" s="362"/>
      <c r="DR91" s="362"/>
      <c r="DW91" s="362"/>
    </row>
    <row r="92" spans="1:127" ht="12.75">
      <c r="A92" s="269"/>
      <c r="B92" s="269"/>
      <c r="C92" s="270"/>
      <c r="D92" s="269"/>
      <c r="E92" s="269"/>
      <c r="F92" s="269"/>
      <c r="G92" s="269"/>
      <c r="H92" s="269"/>
      <c r="L92" s="7"/>
      <c r="U92" s="7"/>
      <c r="AD92" s="7"/>
      <c r="BO92" s="285"/>
      <c r="BP92" s="284"/>
      <c r="BQ92" s="284"/>
      <c r="BR92" s="284"/>
      <c r="BS92" s="284"/>
      <c r="BT92" s="284"/>
      <c r="BU92" s="284"/>
      <c r="BV92" s="285"/>
      <c r="BW92" s="284"/>
      <c r="BX92" s="284"/>
      <c r="BY92" s="284"/>
      <c r="BZ92" s="284"/>
      <c r="CA92" s="284"/>
      <c r="CB92" s="284"/>
      <c r="CC92" s="285"/>
      <c r="CD92" s="284"/>
      <c r="CE92" s="284"/>
      <c r="CF92" s="284"/>
      <c r="CG92" s="284"/>
      <c r="CH92" s="284"/>
      <c r="CI92" s="284"/>
      <c r="CJ92" s="285"/>
      <c r="CK92" s="284"/>
      <c r="CL92" s="284"/>
      <c r="CM92" s="284"/>
      <c r="CN92" s="284"/>
      <c r="CO92" s="284"/>
      <c r="CP92" s="284"/>
      <c r="CQ92" s="285"/>
      <c r="CS92" s="362"/>
      <c r="CX92" s="362"/>
      <c r="DC92" s="362"/>
      <c r="DH92" s="362"/>
      <c r="DM92" s="362"/>
      <c r="DR92" s="362"/>
      <c r="DW92" s="362"/>
    </row>
    <row r="93" spans="1:127" ht="12.75">
      <c r="A93" s="269"/>
      <c r="B93" s="269"/>
      <c r="C93" s="270"/>
      <c r="D93" s="269"/>
      <c r="E93" s="269"/>
      <c r="F93" s="269"/>
      <c r="G93" s="269"/>
      <c r="H93" s="269"/>
      <c r="L93" s="7"/>
      <c r="U93" s="7"/>
      <c r="AD93" s="7"/>
      <c r="BO93" s="285"/>
      <c r="BP93" s="284"/>
      <c r="BQ93" s="284"/>
      <c r="BR93" s="284"/>
      <c r="BS93" s="284"/>
      <c r="BT93" s="284"/>
      <c r="BU93" s="284"/>
      <c r="BV93" s="285"/>
      <c r="BW93" s="284"/>
      <c r="BX93" s="284"/>
      <c r="BY93" s="284"/>
      <c r="BZ93" s="284"/>
      <c r="CA93" s="284"/>
      <c r="CB93" s="284"/>
      <c r="CC93" s="285"/>
      <c r="CD93" s="284"/>
      <c r="CE93" s="284"/>
      <c r="CF93" s="284"/>
      <c r="CG93" s="284"/>
      <c r="CH93" s="284"/>
      <c r="CI93" s="284"/>
      <c r="CJ93" s="285"/>
      <c r="CK93" s="284"/>
      <c r="CL93" s="284"/>
      <c r="CM93" s="284"/>
      <c r="CN93" s="284"/>
      <c r="CO93" s="284"/>
      <c r="CP93" s="284"/>
      <c r="CQ93" s="285"/>
      <c r="CS93" s="362"/>
      <c r="CX93" s="362"/>
      <c r="DC93" s="362"/>
      <c r="DH93" s="362"/>
      <c r="DM93" s="362"/>
      <c r="DR93" s="362"/>
      <c r="DW93" s="362"/>
    </row>
    <row r="94" spans="1:127" ht="15">
      <c r="A94" s="262" t="s">
        <v>0</v>
      </c>
      <c r="B94" s="263"/>
      <c r="C94" s="263"/>
      <c r="D94" s="263"/>
      <c r="E94" s="263"/>
      <c r="F94" s="264"/>
      <c r="G94" s="355" t="str">
        <f>$G$1</f>
        <v>Vitré le</v>
      </c>
      <c r="H94" s="356">
        <f>H$1</f>
        <v>43492</v>
      </c>
      <c r="J94" s="1" t="s">
        <v>0</v>
      </c>
      <c r="K94" s="2"/>
      <c r="L94" s="2"/>
      <c r="M94" s="2"/>
      <c r="N94" s="2"/>
      <c r="O94" s="3"/>
      <c r="P94" s="355" t="str">
        <f>$G$1</f>
        <v>Vitré le</v>
      </c>
      <c r="Q94" s="356">
        <f>Q$1</f>
        <v>43492</v>
      </c>
      <c r="S94" s="1" t="s">
        <v>0</v>
      </c>
      <c r="T94" s="2"/>
      <c r="U94" s="2"/>
      <c r="V94" s="2"/>
      <c r="W94" s="2"/>
      <c r="X94" s="3"/>
      <c r="Y94" s="355" t="str">
        <f>$G$1</f>
        <v>Vitré le</v>
      </c>
      <c r="Z94" s="356">
        <f>Z$1</f>
        <v>43492</v>
      </c>
      <c r="AB94" s="1" t="s">
        <v>0</v>
      </c>
      <c r="AC94" s="2"/>
      <c r="AD94" s="2"/>
      <c r="AE94" s="2"/>
      <c r="AF94" s="2"/>
      <c r="AG94" s="3"/>
      <c r="AH94" s="355" t="str">
        <f>$G$1</f>
        <v>Vitré le</v>
      </c>
      <c r="AI94" s="356">
        <f>AI$1</f>
        <v>43492</v>
      </c>
      <c r="AK94" s="357" t="s">
        <v>0</v>
      </c>
      <c r="AL94" s="188"/>
      <c r="AM94" s="1"/>
      <c r="AN94" s="2"/>
      <c r="AO94" s="2"/>
      <c r="AP94" s="3"/>
      <c r="AQ94" s="355" t="str">
        <f>$G$1</f>
        <v>Vitré le</v>
      </c>
      <c r="AR94" s="356">
        <f>AR$1</f>
        <v>43492</v>
      </c>
      <c r="BO94" s="285"/>
      <c r="BP94" s="284"/>
      <c r="BQ94" s="284"/>
      <c r="BR94" s="284"/>
      <c r="BS94" s="284"/>
      <c r="BT94" s="284"/>
      <c r="BU94" s="284"/>
      <c r="BV94" s="285"/>
      <c r="BW94" s="284"/>
      <c r="BX94" s="284"/>
      <c r="BY94" s="284"/>
      <c r="BZ94" s="284"/>
      <c r="CA94" s="284"/>
      <c r="CB94" s="284"/>
      <c r="CC94" s="285"/>
      <c r="CD94" s="284"/>
      <c r="CE94" s="284"/>
      <c r="CF94" s="284"/>
      <c r="CG94" s="284"/>
      <c r="CH94" s="284"/>
      <c r="CI94" s="284"/>
      <c r="CJ94" s="285"/>
      <c r="CK94" s="284"/>
      <c r="CL94" s="284"/>
      <c r="CM94" s="284"/>
      <c r="CN94" s="284"/>
      <c r="CO94" s="284"/>
      <c r="CP94" s="284"/>
      <c r="CQ94" s="285"/>
      <c r="CS94" s="362"/>
      <c r="CX94" s="362"/>
      <c r="DC94" s="362"/>
      <c r="DH94" s="362"/>
      <c r="DM94" s="362"/>
      <c r="DR94" s="362"/>
      <c r="DW94" s="362"/>
    </row>
    <row r="95" spans="1:127" ht="15">
      <c r="A95" s="265" t="s">
        <v>1</v>
      </c>
      <c r="B95" s="621" t="s">
        <v>116</v>
      </c>
      <c r="C95" s="621"/>
      <c r="D95" s="621"/>
      <c r="E95" s="621"/>
      <c r="F95" s="264"/>
      <c r="G95" s="264"/>
      <c r="H95" s="264"/>
      <c r="J95" s="206" t="s">
        <v>1</v>
      </c>
      <c r="K95" s="622"/>
      <c r="L95" s="622"/>
      <c r="M95" s="622"/>
      <c r="N95" s="622"/>
      <c r="O95" s="3"/>
      <c r="P95" s="3"/>
      <c r="Q95" s="3"/>
      <c r="S95" s="206" t="s">
        <v>1</v>
      </c>
      <c r="T95" s="623" t="s">
        <v>115</v>
      </c>
      <c r="U95" s="623"/>
      <c r="V95" s="623"/>
      <c r="W95" s="623"/>
      <c r="X95" s="3"/>
      <c r="Y95" s="3"/>
      <c r="Z95" s="3"/>
      <c r="AB95" s="206" t="s">
        <v>1</v>
      </c>
      <c r="AC95" s="623" t="s">
        <v>115</v>
      </c>
      <c r="AD95" s="623"/>
      <c r="AE95" s="623"/>
      <c r="AF95" s="623"/>
      <c r="AG95" s="3"/>
      <c r="AH95" s="3"/>
      <c r="AI95" s="3"/>
      <c r="AK95" s="206" t="s">
        <v>1</v>
      </c>
      <c r="AL95" s="622"/>
      <c r="AM95" s="622"/>
      <c r="AN95" s="622"/>
      <c r="AO95" s="622"/>
      <c r="AP95" s="3"/>
      <c r="AQ95" s="3"/>
      <c r="AR95" s="3"/>
      <c r="BO95" s="285"/>
      <c r="BP95" s="284"/>
      <c r="BQ95" s="284"/>
      <c r="BR95" s="284"/>
      <c r="BS95" s="284"/>
      <c r="BT95" s="284"/>
      <c r="BU95" s="284"/>
      <c r="BV95" s="285"/>
      <c r="BW95" s="284"/>
      <c r="BX95" s="284"/>
      <c r="BY95" s="284"/>
      <c r="BZ95" s="284"/>
      <c r="CA95" s="284"/>
      <c r="CB95" s="284"/>
      <c r="CC95" s="285"/>
      <c r="CD95" s="284"/>
      <c r="CE95" s="284"/>
      <c r="CF95" s="284"/>
      <c r="CG95" s="284"/>
      <c r="CH95" s="284"/>
      <c r="CI95" s="284"/>
      <c r="CJ95" s="285"/>
      <c r="CK95" s="284"/>
      <c r="CL95" s="284"/>
      <c r="CM95" s="284"/>
      <c r="CN95" s="284"/>
      <c r="CO95" s="284"/>
      <c r="CP95" s="284"/>
      <c r="CQ95" s="285"/>
      <c r="CS95" s="362"/>
      <c r="CX95" s="362"/>
      <c r="DC95" s="362"/>
      <c r="DH95" s="362"/>
      <c r="DM95" s="362"/>
      <c r="DR95" s="362"/>
      <c r="DW95" s="362"/>
    </row>
    <row r="96" spans="1:127" ht="15.75" thickBot="1">
      <c r="A96" s="265" t="s">
        <v>118</v>
      </c>
      <c r="B96" s="621" t="s">
        <v>124</v>
      </c>
      <c r="C96" s="621"/>
      <c r="D96" s="621"/>
      <c r="E96" s="266" t="s">
        <v>119</v>
      </c>
      <c r="F96" s="267">
        <v>1</v>
      </c>
      <c r="G96" s="264"/>
      <c r="H96" s="358">
        <v>8</v>
      </c>
      <c r="J96" s="206" t="s">
        <v>118</v>
      </c>
      <c r="K96" s="621"/>
      <c r="L96" s="621"/>
      <c r="M96" s="621"/>
      <c r="N96" s="5" t="s">
        <v>119</v>
      </c>
      <c r="O96" s="6"/>
      <c r="P96" s="3"/>
      <c r="Q96" s="359">
        <v>20</v>
      </c>
      <c r="S96" s="206" t="s">
        <v>118</v>
      </c>
      <c r="T96" s="624" t="s">
        <v>82</v>
      </c>
      <c r="U96" s="624"/>
      <c r="V96" s="624"/>
      <c r="W96" s="5" t="s">
        <v>119</v>
      </c>
      <c r="X96" s="6">
        <v>3</v>
      </c>
      <c r="Y96" s="3"/>
      <c r="Z96" s="359">
        <v>32</v>
      </c>
      <c r="AB96" s="206" t="s">
        <v>118</v>
      </c>
      <c r="AC96" s="624" t="s">
        <v>80</v>
      </c>
      <c r="AD96" s="624"/>
      <c r="AE96" s="624"/>
      <c r="AF96" s="5" t="s">
        <v>119</v>
      </c>
      <c r="AG96" s="6">
        <v>1</v>
      </c>
      <c r="AH96" s="3"/>
      <c r="AI96" s="359">
        <v>44</v>
      </c>
      <c r="AK96" s="206" t="s">
        <v>118</v>
      </c>
      <c r="AL96" s="621"/>
      <c r="AM96" s="621"/>
      <c r="AN96" s="621"/>
      <c r="AO96" s="5" t="s">
        <v>119</v>
      </c>
      <c r="AP96" s="6"/>
      <c r="AQ96" s="3"/>
      <c r="AR96" s="359">
        <v>56</v>
      </c>
      <c r="BO96" s="285"/>
      <c r="BP96" s="284"/>
      <c r="BQ96" s="284"/>
      <c r="BR96" s="284"/>
      <c r="BS96" s="284"/>
      <c r="BT96" s="284"/>
      <c r="BU96" s="284"/>
      <c r="BV96" s="285"/>
      <c r="BW96" s="284"/>
      <c r="BX96" s="284"/>
      <c r="BY96" s="284"/>
      <c r="BZ96" s="284"/>
      <c r="CA96" s="284"/>
      <c r="CB96" s="284"/>
      <c r="CC96" s="285"/>
      <c r="CD96" s="284"/>
      <c r="CE96" s="284"/>
      <c r="CF96" s="284"/>
      <c r="CG96" s="284"/>
      <c r="CH96" s="284"/>
      <c r="CI96" s="284"/>
      <c r="CJ96" s="285"/>
      <c r="CK96" s="284"/>
      <c r="CL96" s="284"/>
      <c r="CM96" s="284"/>
      <c r="CN96" s="284"/>
      <c r="CO96" s="284"/>
      <c r="CP96" s="284"/>
      <c r="CQ96" s="285"/>
      <c r="CS96" s="362"/>
      <c r="CX96" s="362"/>
      <c r="DC96" s="362"/>
      <c r="DH96" s="362"/>
      <c r="DM96" s="362"/>
      <c r="DR96" s="362"/>
      <c r="DW96" s="362"/>
    </row>
    <row r="97" spans="1:127" s="31" customFormat="1" ht="13.5" thickBot="1">
      <c r="A97" s="274" t="s">
        <v>5</v>
      </c>
      <c r="B97" s="275" t="s">
        <v>6</v>
      </c>
      <c r="C97" s="275" t="s">
        <v>7</v>
      </c>
      <c r="D97" s="276" t="s">
        <v>8</v>
      </c>
      <c r="E97" s="276" t="s">
        <v>9</v>
      </c>
      <c r="F97" s="276" t="s">
        <v>10</v>
      </c>
      <c r="G97" s="276" t="s">
        <v>11</v>
      </c>
      <c r="H97" s="277" t="s">
        <v>12</v>
      </c>
      <c r="I97"/>
      <c r="J97" s="274" t="s">
        <v>5</v>
      </c>
      <c r="K97" s="275" t="s">
        <v>6</v>
      </c>
      <c r="L97" s="275" t="s">
        <v>7</v>
      </c>
      <c r="M97" s="276" t="s">
        <v>8</v>
      </c>
      <c r="N97" s="276" t="s">
        <v>9</v>
      </c>
      <c r="O97" s="276" t="s">
        <v>10</v>
      </c>
      <c r="P97" s="276" t="s">
        <v>11</v>
      </c>
      <c r="Q97" s="277" t="s">
        <v>12</v>
      </c>
      <c r="R97"/>
      <c r="S97" s="274" t="s">
        <v>5</v>
      </c>
      <c r="T97" s="275" t="s">
        <v>6</v>
      </c>
      <c r="U97" s="275" t="s">
        <v>7</v>
      </c>
      <c r="V97" s="276" t="s">
        <v>8</v>
      </c>
      <c r="W97" s="276" t="s">
        <v>9</v>
      </c>
      <c r="X97" s="276" t="s">
        <v>10</v>
      </c>
      <c r="Y97" s="276" t="s">
        <v>11</v>
      </c>
      <c r="Z97" s="277" t="s">
        <v>12</v>
      </c>
      <c r="AA97"/>
      <c r="AB97" s="274" t="s">
        <v>5</v>
      </c>
      <c r="AC97" s="275" t="s">
        <v>6</v>
      </c>
      <c r="AD97" s="275" t="s">
        <v>7</v>
      </c>
      <c r="AE97" s="276" t="s">
        <v>8</v>
      </c>
      <c r="AF97" s="276" t="s">
        <v>9</v>
      </c>
      <c r="AG97" s="276" t="s">
        <v>10</v>
      </c>
      <c r="AH97" s="276" t="s">
        <v>11</v>
      </c>
      <c r="AI97" s="277" t="s">
        <v>12</v>
      </c>
      <c r="AJ97"/>
      <c r="AK97" s="274" t="s">
        <v>5</v>
      </c>
      <c r="AL97" s="275" t="s">
        <v>6</v>
      </c>
      <c r="AM97" s="275" t="s">
        <v>7</v>
      </c>
      <c r="AN97" s="276" t="s">
        <v>8</v>
      </c>
      <c r="AO97" s="276" t="s">
        <v>9</v>
      </c>
      <c r="AP97" s="276" t="s">
        <v>10</v>
      </c>
      <c r="AQ97" s="276" t="s">
        <v>11</v>
      </c>
      <c r="AR97" s="277" t="s">
        <v>12</v>
      </c>
      <c r="AS97"/>
      <c r="AT97"/>
      <c r="AU97"/>
      <c r="AV97"/>
      <c r="AW97"/>
      <c r="AX97"/>
      <c r="AY97"/>
      <c r="AZ97"/>
      <c r="BA97"/>
      <c r="BB97"/>
      <c r="BI97" s="284"/>
      <c r="BJ97" s="284"/>
      <c r="BK97" s="284"/>
      <c r="BL97" s="284"/>
      <c r="BM97" s="284"/>
      <c r="BN97" s="284"/>
      <c r="BO97" s="286"/>
      <c r="BP97" s="284"/>
      <c r="BQ97" s="284"/>
      <c r="BR97" s="284"/>
      <c r="BS97" s="284"/>
      <c r="BT97" s="284"/>
      <c r="BU97" s="284"/>
      <c r="BV97" s="286"/>
      <c r="BW97" s="284"/>
      <c r="BX97" s="284"/>
      <c r="BY97" s="284"/>
      <c r="BZ97" s="284"/>
      <c r="CA97" s="284"/>
      <c r="CB97" s="284"/>
      <c r="CC97" s="286"/>
      <c r="CD97" s="284"/>
      <c r="CE97" s="284"/>
      <c r="CF97" s="284"/>
      <c r="CG97" s="284"/>
      <c r="CH97" s="284"/>
      <c r="CI97" s="284"/>
      <c r="CJ97" s="286"/>
      <c r="CK97" s="284"/>
      <c r="CL97" s="284"/>
      <c r="CM97" s="284"/>
      <c r="CN97" s="284"/>
      <c r="CO97" s="284"/>
      <c r="CP97" s="284"/>
      <c r="CQ97" s="286"/>
      <c r="CS97" s="363"/>
      <c r="CT97" s="33"/>
      <c r="CU97" s="33"/>
      <c r="CV97" s="33"/>
      <c r="CW97" s="33"/>
      <c r="CX97" s="363"/>
      <c r="DC97" s="363"/>
      <c r="DH97" s="363"/>
      <c r="DM97" s="363"/>
      <c r="DR97" s="363"/>
      <c r="DW97" s="363"/>
    </row>
    <row r="98" spans="1:127" ht="15">
      <c r="A98" s="540" t="s">
        <v>135</v>
      </c>
      <c r="B98" s="448" t="s">
        <v>361</v>
      </c>
      <c r="C98" s="467"/>
      <c r="D98" s="383">
        <v>14.1</v>
      </c>
      <c r="E98" s="383">
        <v>13.9</v>
      </c>
      <c r="F98" s="383">
        <v>14.6</v>
      </c>
      <c r="G98" s="383">
        <v>14.3</v>
      </c>
      <c r="H98" s="384">
        <f aca="true" t="shared" si="81" ref="H98:H104">SUM(D98:G98)</f>
        <v>56.900000000000006</v>
      </c>
      <c r="I98" s="284">
        <f aca="true" t="shared" si="82" ref="I98:I103">RANK(H98,$H$98:$H$103,0)</f>
        <v>5</v>
      </c>
      <c r="J98" s="447"/>
      <c r="K98" s="448"/>
      <c r="L98" s="467"/>
      <c r="M98" s="383"/>
      <c r="N98" s="383"/>
      <c r="O98" s="383"/>
      <c r="P98" s="383"/>
      <c r="Q98" s="384">
        <f aca="true" t="shared" si="83" ref="Q98:Q104">SUM(M98:P98)</f>
        <v>0</v>
      </c>
      <c r="R98" s="284">
        <f aca="true" t="shared" si="84" ref="R98:R103">RANK(Q98,$Q$98:$Q$103,0)</f>
        <v>1</v>
      </c>
      <c r="S98" s="540" t="s">
        <v>522</v>
      </c>
      <c r="T98" s="448" t="s">
        <v>523</v>
      </c>
      <c r="U98" s="467"/>
      <c r="V98" s="383">
        <v>14.8</v>
      </c>
      <c r="W98" s="383">
        <v>14</v>
      </c>
      <c r="X98" s="383">
        <v>14.7</v>
      </c>
      <c r="Y98" s="383">
        <v>15.6</v>
      </c>
      <c r="Z98" s="384">
        <f aca="true" t="shared" si="85" ref="Z98:Z104">SUM(V98:Y98)</f>
        <v>59.1</v>
      </c>
      <c r="AA98" s="284">
        <f aca="true" t="shared" si="86" ref="AA98:AA103">RANK(Z98,$Z$98:$Z$103,0)</f>
        <v>3</v>
      </c>
      <c r="AB98" s="540" t="s">
        <v>230</v>
      </c>
      <c r="AC98" s="448" t="s">
        <v>231</v>
      </c>
      <c r="AD98" s="467"/>
      <c r="AE98" s="383">
        <v>17</v>
      </c>
      <c r="AF98" s="383">
        <v>14.7</v>
      </c>
      <c r="AG98" s="383">
        <v>15</v>
      </c>
      <c r="AH98" s="383">
        <v>17.2</v>
      </c>
      <c r="AI98" s="384">
        <f aca="true" t="shared" si="87" ref="AI98:AI104">SUM(AE98:AH98)</f>
        <v>63.900000000000006</v>
      </c>
      <c r="AJ98" s="284">
        <f aca="true" t="shared" si="88" ref="AJ98:AJ103">RANK(AI98,$AI$98:$AI$103,0)</f>
        <v>6</v>
      </c>
      <c r="AK98" s="457"/>
      <c r="AL98" s="464"/>
      <c r="AM98" s="465"/>
      <c r="AN98" s="383"/>
      <c r="AO98" s="383"/>
      <c r="AP98" s="383"/>
      <c r="AQ98" s="383"/>
      <c r="AR98" s="384">
        <f aca="true" t="shared" si="89" ref="AR98:AR104">SUM(AN98:AQ98)</f>
        <v>0</v>
      </c>
      <c r="AS98" s="284">
        <f aca="true" t="shared" si="90" ref="AS98:AS103">RANK(AR98,$AR$98:$AR$103,0)</f>
        <v>1</v>
      </c>
      <c r="BI98" s="284">
        <f>IF(($B$96)="DEBUTANTES",1,"")</f>
      </c>
      <c r="BJ98" s="284">
        <f>IF(($B$96)="DEBUTANTES",COUNTA($A$98:$A$103),"")</f>
      </c>
      <c r="BK98" s="284">
        <f>IF(($B$96)="DEBUTANTES",$D$104,"")</f>
      </c>
      <c r="BL98" s="284">
        <f>IF(($B$96)="DEBUTANTES",$E$104,"")</f>
      </c>
      <c r="BM98" s="284">
        <f>IF(($B$96)="DEBUTANTES",$F$104,"")</f>
      </c>
      <c r="BN98" s="284">
        <f>IF(($B$96)="DEBUTANTES",$G$104,"")</f>
      </c>
      <c r="BO98" s="285"/>
      <c r="BP98" s="284">
        <f>IF(($B$96)="PROMO-HONNEUR",1,"")</f>
        <v>1</v>
      </c>
      <c r="BQ98" s="284">
        <f>IF(($B$96)="PROMO-HONNEUR",COUNTA($A$98:$A$103),"")</f>
        <v>6</v>
      </c>
      <c r="BR98" s="284">
        <f>IF(($B$96)="PROMO-HONNEUR",$D$104,"")</f>
        <v>60.4</v>
      </c>
      <c r="BS98" s="284">
        <f>IF(($B$96)="PROMO-HONNEUR",$E$104,"")</f>
        <v>57.4</v>
      </c>
      <c r="BT98" s="284">
        <f>IF(($B$96)="PROMO-HONNEUR",$F$104,"")</f>
        <v>57.7</v>
      </c>
      <c r="BU98" s="284">
        <f>IF(($B$96)="PROMO-HONNEUR",$G$104,"")</f>
        <v>58.14999999999999</v>
      </c>
      <c r="BV98" s="285"/>
      <c r="BW98" s="284">
        <f>IF(($B$96)="HONNEUR",1,"")</f>
      </c>
      <c r="BX98" s="284">
        <f>IF(($B$96)="HONNEUR",COUNTA($A$98:$A$103),"")</f>
      </c>
      <c r="BY98" s="284">
        <f>IF(($B$96)="HONNEUR",$D$104,"")</f>
      </c>
      <c r="BZ98" s="284">
        <f>IF(($B$96)="HONNEUR",$E$104,"")</f>
      </c>
      <c r="CA98" s="284">
        <f>IF(($B$96)="HONNEUR",$F$104,"")</f>
      </c>
      <c r="CB98" s="284">
        <f>IF(($B$96)="HONNEUR",$G$104,"")</f>
      </c>
      <c r="CC98" s="285"/>
      <c r="CD98" s="284">
        <f>IF(($B$96)="PROMO-EXCEL.",1,"")</f>
      </c>
      <c r="CE98" s="284">
        <f>IF(($B$96)="PROMO-EXCEL.",COUNTA($A$98:$A$103),"")</f>
      </c>
      <c r="CF98" s="284">
        <f>IF(($B$96)="PROMO-EXCEL.",$D$104,"")</f>
      </c>
      <c r="CG98" s="284">
        <f>IF(($B$96)="PROMO-EXCEL.",$E$104,"")</f>
      </c>
      <c r="CH98" s="284">
        <f>IF(($B$96)="PROMO-EXCEL.",$F$104,"")</f>
      </c>
      <c r="CI98" s="284">
        <f>IF(($B$96)="PROMO-EXCEL.",$G$104,"")</f>
      </c>
      <c r="CJ98" s="285"/>
      <c r="CK98" s="284">
        <f>IF(($B$96)="EXCELLENCE",1,"")</f>
      </c>
      <c r="CL98" s="284">
        <f>IF(($B$96)="EXCELLENCE",COUNTA($A$98:$A$103),"")</f>
      </c>
      <c r="CM98" s="284">
        <f>IF(($B$96)="EXCELLENCE",$D$104,"")</f>
      </c>
      <c r="CN98" s="284">
        <f>IF(($B$96)="EXCELLENCE",$E$104,"")</f>
      </c>
      <c r="CO98" s="284">
        <f>IF(($B$96)="EXCELLENCE",$F$104,"")</f>
      </c>
      <c r="CP98" s="284">
        <f>IF(($B$96)="EXCELLENCE",$G$104,"")</f>
      </c>
      <c r="CQ98" s="285"/>
      <c r="CS98" s="362"/>
      <c r="CT98" s="33">
        <f>LARGE(D98:D103,1)</f>
        <v>15.2</v>
      </c>
      <c r="CU98" s="33">
        <f>LARGE(E98:E103,1)</f>
        <v>14.5</v>
      </c>
      <c r="CV98" s="33">
        <f>LARGE(F98:F103,1)</f>
        <v>14.6</v>
      </c>
      <c r="CW98" s="33">
        <f>LARGE(G98:G103,1)</f>
        <v>14.7</v>
      </c>
      <c r="CX98" s="362"/>
      <c r="CY98" s="33" t="e">
        <f>LARGE(M98:M103,1)</f>
        <v>#NUM!</v>
      </c>
      <c r="CZ98" s="33" t="e">
        <f>LARGE(N98:N103,1)</f>
        <v>#NUM!</v>
      </c>
      <c r="DA98" s="33" t="e">
        <f>LARGE(O98:O103,1)</f>
        <v>#NUM!</v>
      </c>
      <c r="DB98" s="33" t="e">
        <f>LARGE(P98:P103,1)</f>
        <v>#NUM!</v>
      </c>
      <c r="DC98" s="362"/>
      <c r="DD98" s="33">
        <f>LARGE(V98:V103,1)</f>
        <v>15.8</v>
      </c>
      <c r="DE98" s="33">
        <f>LARGE(W98:W103,1)</f>
        <v>15.05</v>
      </c>
      <c r="DF98" s="33">
        <f>LARGE(X98:X103,1)</f>
        <v>14.7</v>
      </c>
      <c r="DG98" s="33">
        <f>LARGE(Y98:Y103,1)</f>
        <v>15.6</v>
      </c>
      <c r="DH98" s="362"/>
      <c r="DI98" s="33">
        <f>LARGE(AE98:AE103,1)</f>
        <v>19.5</v>
      </c>
      <c r="DJ98" s="33">
        <f>LARGE(AF98:AF103,1)</f>
        <v>19.3</v>
      </c>
      <c r="DK98" s="33">
        <f>LARGE(AG98:AG103,1)</f>
        <v>17.8</v>
      </c>
      <c r="DL98" s="33">
        <f>LARGE(AH98:AH103,1)</f>
        <v>19.7</v>
      </c>
      <c r="DM98" s="362"/>
      <c r="DN98" s="33" t="e">
        <f>LARGE(AN98:AN103,1)</f>
        <v>#NUM!</v>
      </c>
      <c r="DO98" s="33" t="e">
        <f>LARGE(AO98:AO103,1)</f>
        <v>#NUM!</v>
      </c>
      <c r="DP98" s="33" t="e">
        <f>LARGE(AP98:AP103,1)</f>
        <v>#NUM!</v>
      </c>
      <c r="DQ98" s="33" t="e">
        <f>LARGE(AQ98:AQ103,1)</f>
        <v>#NUM!</v>
      </c>
      <c r="DR98" s="362"/>
      <c r="DW98" s="362"/>
    </row>
    <row r="99" spans="1:127" ht="15">
      <c r="A99" s="541" t="s">
        <v>362</v>
      </c>
      <c r="B99" s="450" t="s">
        <v>363</v>
      </c>
      <c r="C99" s="468"/>
      <c r="D99" s="383">
        <v>15.2</v>
      </c>
      <c r="E99" s="383">
        <v>13</v>
      </c>
      <c r="F99" s="383">
        <v>10.9</v>
      </c>
      <c r="G99" s="383">
        <v>14.6</v>
      </c>
      <c r="H99" s="384">
        <f t="shared" si="81"/>
        <v>53.7</v>
      </c>
      <c r="I99" s="284">
        <f t="shared" si="82"/>
        <v>6</v>
      </c>
      <c r="J99" s="449"/>
      <c r="K99" s="450"/>
      <c r="L99" s="468"/>
      <c r="M99" s="383"/>
      <c r="N99" s="383"/>
      <c r="O99" s="383"/>
      <c r="P99" s="383"/>
      <c r="Q99" s="384">
        <f t="shared" si="83"/>
        <v>0</v>
      </c>
      <c r="R99" s="284">
        <f t="shared" si="84"/>
        <v>1</v>
      </c>
      <c r="S99" s="541" t="s">
        <v>226</v>
      </c>
      <c r="T99" s="450" t="s">
        <v>227</v>
      </c>
      <c r="U99" s="468"/>
      <c r="V99" s="383">
        <v>15.3</v>
      </c>
      <c r="W99" s="383">
        <v>14.1</v>
      </c>
      <c r="X99" s="383">
        <v>14.3</v>
      </c>
      <c r="Y99" s="383">
        <v>15.3</v>
      </c>
      <c r="Z99" s="384">
        <f t="shared" si="85"/>
        <v>59</v>
      </c>
      <c r="AA99" s="284">
        <f t="shared" si="86"/>
        <v>4</v>
      </c>
      <c r="AB99" s="541" t="s">
        <v>232</v>
      </c>
      <c r="AC99" s="450" t="s">
        <v>233</v>
      </c>
      <c r="AD99" s="468"/>
      <c r="AE99" s="383">
        <v>18.9</v>
      </c>
      <c r="AF99" s="383">
        <v>16.2</v>
      </c>
      <c r="AG99" s="383">
        <v>17.5</v>
      </c>
      <c r="AH99" s="383">
        <v>19.1</v>
      </c>
      <c r="AI99" s="384">
        <f t="shared" si="87"/>
        <v>71.69999999999999</v>
      </c>
      <c r="AJ99" s="284">
        <f t="shared" si="88"/>
        <v>2</v>
      </c>
      <c r="AK99" s="457"/>
      <c r="AL99" s="464"/>
      <c r="AM99" s="465"/>
      <c r="AN99" s="383"/>
      <c r="AO99" s="383"/>
      <c r="AP99" s="383"/>
      <c r="AQ99" s="383"/>
      <c r="AR99" s="384">
        <f t="shared" si="89"/>
        <v>0</v>
      </c>
      <c r="AS99" s="284">
        <f t="shared" si="90"/>
        <v>1</v>
      </c>
      <c r="BI99" s="284">
        <f>IF(($K$96)="DEBUTANTES",1,"")</f>
      </c>
      <c r="BJ99" s="284">
        <f>IF(($K$96)="DEBUTANTES",COUNTA($J$98:$J$103),"")</f>
      </c>
      <c r="BK99" s="284">
        <f>IF(($K$96)="DEBUTANTES",$M$104,"")</f>
      </c>
      <c r="BL99" s="284">
        <f>IF(($K$96)="DEBUTANTES",$N$104,"")</f>
      </c>
      <c r="BM99" s="284">
        <f>IF(($K$96)="DEBUTANTES",$O$104,"")</f>
      </c>
      <c r="BN99" s="284">
        <f>IF(($K$96)="DEBUTANTES",$P$104,"")</f>
      </c>
      <c r="BO99" s="285"/>
      <c r="BP99" s="284">
        <f>IF(($K$96)="PROMO-HONNEUR",1,"")</f>
      </c>
      <c r="BQ99" s="284">
        <f>IF(($K$96)="PROMO-HONNEUR",COUNTA($J$98:$J$103),"")</f>
      </c>
      <c r="BR99" s="284">
        <f>IF(($K$96)="PROMO-HONNEUR",$M$104,"")</f>
      </c>
      <c r="BS99" s="284">
        <f>IF(($K$96)="PROMO-HONNEUR",$N$104,"")</f>
      </c>
      <c r="BT99" s="284">
        <f>IF(($K$96)="PROMO-HONNEUR",$O$104,"")</f>
      </c>
      <c r="BU99" s="284">
        <f>IF(($K$96)="PROMO-HONNEUR",$P$104,"")</f>
      </c>
      <c r="BV99" s="285"/>
      <c r="BW99" s="284">
        <f>IF(($K$96)="HONNEUR",1,"")</f>
      </c>
      <c r="BX99" s="284">
        <f>IF(($K$96)="HONNEUR",COUNTA($J$98:$J$103),"")</f>
      </c>
      <c r="BY99" s="284">
        <f>IF(($K$96)="HONNEUR",$M$104,"")</f>
      </c>
      <c r="BZ99" s="284">
        <f>IF(($K$96)="HONNEUR",$N$104,"")</f>
      </c>
      <c r="CA99" s="284">
        <f>IF(($K$96)="HONNEUR",$O$104,"")</f>
      </c>
      <c r="CB99" s="284">
        <f>IF(($K$96)="HONNEUR",$P$104,"")</f>
      </c>
      <c r="CC99" s="285"/>
      <c r="CD99" s="284">
        <f>IF(($K$96)="PROMO-EXCEL.",1,"")</f>
      </c>
      <c r="CE99" s="284">
        <f>IF(($K$96)="PROMO-EXCEL.",COUNTA($J$98:$J$103),"")</f>
      </c>
      <c r="CF99" s="284">
        <f>IF(($K$96)="PROMO-EXCEL.",$M$104,"")</f>
      </c>
      <c r="CG99" s="284">
        <f>IF(($K$96)="PROMO-EXCEL.",$N$104,"")</f>
      </c>
      <c r="CH99" s="284">
        <f>IF(($K$96)="PROMO-EXCEL.",$O$104,"")</f>
      </c>
      <c r="CI99" s="284">
        <f>IF(($K$96)="PROMO-EXCEL.",$P$104,"")</f>
      </c>
      <c r="CJ99" s="285"/>
      <c r="CK99" s="284">
        <f>IF(($K$96)="EXCELLENCE",1,"")</f>
      </c>
      <c r="CL99" s="284">
        <f>IF(($K$96)="EXCELLENCE",COUNTA($J$98:$J$103),"")</f>
      </c>
      <c r="CM99" s="284">
        <f>IF(($K$96)="EXCELLENCE",$M$104,"")</f>
      </c>
      <c r="CN99" s="284">
        <f>IF(($K$96)="EXCELLENCE",$N$104,"")</f>
      </c>
      <c r="CO99" s="284">
        <f>IF(($K$96)="EXCELLENCE",$O$104,"")</f>
      </c>
      <c r="CP99" s="284">
        <f>IF(($K$96)="EXCELLENCE",$P$104,"")</f>
      </c>
      <c r="CQ99" s="285"/>
      <c r="CS99" s="362"/>
      <c r="CT99" s="33">
        <f>LARGE(D98:D103,2)</f>
        <v>15.2</v>
      </c>
      <c r="CU99" s="33">
        <f>LARGE(E98:E103,2)</f>
        <v>14.5</v>
      </c>
      <c r="CV99" s="33">
        <f>LARGE(F98:F103,2)</f>
        <v>14.4</v>
      </c>
      <c r="CW99" s="33">
        <f>LARGE(G98:G103,2)</f>
        <v>14.6</v>
      </c>
      <c r="CX99" s="362"/>
      <c r="CY99" s="33" t="e">
        <f>LARGE(M98:M103,2)</f>
        <v>#NUM!</v>
      </c>
      <c r="CZ99" s="33" t="e">
        <f>LARGE(N98:N103,2)</f>
        <v>#NUM!</v>
      </c>
      <c r="DA99" s="33" t="e">
        <f>LARGE(O98:O103,2)</f>
        <v>#NUM!</v>
      </c>
      <c r="DB99" s="33" t="e">
        <f>LARGE(P98:P103,2)</f>
        <v>#NUM!</v>
      </c>
      <c r="DC99" s="362"/>
      <c r="DD99" s="33">
        <f>LARGE(V98:V103,2)</f>
        <v>15.3</v>
      </c>
      <c r="DE99" s="33">
        <f>LARGE(W98:W103,2)</f>
        <v>14.1</v>
      </c>
      <c r="DF99" s="33">
        <f>LARGE(X98:X103,2)</f>
        <v>14.6</v>
      </c>
      <c r="DG99" s="33">
        <f>LARGE(Y98:Y103,2)</f>
        <v>15.6</v>
      </c>
      <c r="DH99" s="362"/>
      <c r="DI99" s="33">
        <f>LARGE(AE98:AE103,2)</f>
        <v>18.9</v>
      </c>
      <c r="DJ99" s="33">
        <f>LARGE(AF98:AF103,2)</f>
        <v>16.5</v>
      </c>
      <c r="DK99" s="33">
        <f>LARGE(AG98:AG103,2)</f>
        <v>17.5</v>
      </c>
      <c r="DL99" s="33">
        <f>LARGE(AH98:AH103,2)</f>
        <v>19.4</v>
      </c>
      <c r="DM99" s="362"/>
      <c r="DN99" s="33" t="e">
        <f>LARGE(AN98:AN103,2)</f>
        <v>#NUM!</v>
      </c>
      <c r="DO99" s="33" t="e">
        <f>LARGE(AO98:AO103,2)</f>
        <v>#NUM!</v>
      </c>
      <c r="DP99" s="33" t="e">
        <f>LARGE(AP98:AP103,2)</f>
        <v>#NUM!</v>
      </c>
      <c r="DQ99" s="33" t="e">
        <f>LARGE(AQ98:AQ103,2)</f>
        <v>#NUM!</v>
      </c>
      <c r="DR99" s="362"/>
      <c r="DW99" s="362"/>
    </row>
    <row r="100" spans="1:127" ht="15">
      <c r="A100" s="541" t="s">
        <v>364</v>
      </c>
      <c r="B100" s="450" t="s">
        <v>268</v>
      </c>
      <c r="C100" s="468"/>
      <c r="D100" s="383">
        <v>15</v>
      </c>
      <c r="E100" s="383">
        <v>14.3</v>
      </c>
      <c r="F100" s="383">
        <v>14.4</v>
      </c>
      <c r="G100" s="383">
        <v>14.25</v>
      </c>
      <c r="H100" s="384">
        <f t="shared" si="81"/>
        <v>57.95</v>
      </c>
      <c r="I100" s="284">
        <f t="shared" si="82"/>
        <v>3</v>
      </c>
      <c r="J100" s="449"/>
      <c r="K100" s="450"/>
      <c r="L100" s="468"/>
      <c r="M100" s="383"/>
      <c r="N100" s="383"/>
      <c r="O100" s="383"/>
      <c r="P100" s="383"/>
      <c r="Q100" s="384">
        <f t="shared" si="83"/>
        <v>0</v>
      </c>
      <c r="R100" s="284">
        <f t="shared" si="84"/>
        <v>1</v>
      </c>
      <c r="S100" s="541" t="s">
        <v>525</v>
      </c>
      <c r="T100" s="450" t="s">
        <v>228</v>
      </c>
      <c r="U100" s="468"/>
      <c r="V100" s="383">
        <v>15.2</v>
      </c>
      <c r="W100" s="383">
        <v>15.05</v>
      </c>
      <c r="X100" s="383">
        <v>14.2</v>
      </c>
      <c r="Y100" s="383">
        <v>15.6</v>
      </c>
      <c r="Z100" s="384">
        <f t="shared" si="85"/>
        <v>60.050000000000004</v>
      </c>
      <c r="AA100" s="284">
        <f t="shared" si="86"/>
        <v>1</v>
      </c>
      <c r="AB100" s="541" t="s">
        <v>234</v>
      </c>
      <c r="AC100" s="450" t="s">
        <v>235</v>
      </c>
      <c r="AD100" s="468"/>
      <c r="AE100" s="383">
        <v>17.7</v>
      </c>
      <c r="AF100" s="383">
        <v>16</v>
      </c>
      <c r="AG100" s="383">
        <v>17.3</v>
      </c>
      <c r="AH100" s="383">
        <v>16</v>
      </c>
      <c r="AI100" s="384">
        <f t="shared" si="87"/>
        <v>67</v>
      </c>
      <c r="AJ100" s="284">
        <f t="shared" si="88"/>
        <v>5</v>
      </c>
      <c r="AK100" s="457"/>
      <c r="AL100" s="464"/>
      <c r="AM100" s="465"/>
      <c r="AN100" s="383"/>
      <c r="AO100" s="383"/>
      <c r="AP100" s="383"/>
      <c r="AQ100" s="383"/>
      <c r="AR100" s="384">
        <f t="shared" si="89"/>
        <v>0</v>
      </c>
      <c r="AS100" s="284">
        <f t="shared" si="90"/>
        <v>1</v>
      </c>
      <c r="BI100" s="284">
        <f>IF(($T$96)="DEBUTANTES",1,"")</f>
      </c>
      <c r="BJ100" s="284">
        <f>IF(($T$96)="DEBUTANTES",COUNTA($S$98:$S$103),"")</f>
      </c>
      <c r="BK100" s="284">
        <f>IF(($T$96)="DEBUTANTES",$V$104,"")</f>
      </c>
      <c r="BL100" s="284">
        <f>IF(($T$96)="DEBUTANTES",$W$104,"")</f>
      </c>
      <c r="BM100" s="284">
        <f>IF(($T$96)="DEBUTANTES",$X$104,"")</f>
      </c>
      <c r="BN100" s="284">
        <f>IF(($T$96)="DEBUTANTES",$Y$104,"")</f>
      </c>
      <c r="BO100" s="285"/>
      <c r="BP100" s="284">
        <f>IF(($T$96)="PROMO-HONNEUR",1,"")</f>
      </c>
      <c r="BQ100" s="284">
        <f>IF(($T$96)="PROMO-HONNEUR",COUNTA($S$98:$S$103),"")</f>
      </c>
      <c r="BR100" s="284">
        <f>IF(($T$96)="PROMO-HONNEUR",$V$104,"")</f>
      </c>
      <c r="BS100" s="284">
        <f>IF(($T$96)="PROMO-HONNEUR",$W$104,"")</f>
      </c>
      <c r="BT100" s="284">
        <f>IF(($T$96)="PROMO-HONNEUR",$X$104,"")</f>
      </c>
      <c r="BU100" s="284">
        <f>IF(($T$96)="PROMO-HONNEUR",$Y$104,"")</f>
      </c>
      <c r="BV100" s="285"/>
      <c r="BW100" s="284">
        <f>IF(($T$96)="HONNEUR",1,"")</f>
        <v>1</v>
      </c>
      <c r="BX100" s="284">
        <f>IF(($T$96)="HONNEUR",COUNTA($S$98:$S$103),"")</f>
        <v>4</v>
      </c>
      <c r="BY100" s="284">
        <f>IF(($T$96)="HONNEUR",$V$104,"")</f>
        <v>61.099999999999994</v>
      </c>
      <c r="BZ100" s="284">
        <f>IF(($T$96)="HONNEUR",$W$104,"")</f>
        <v>57.15</v>
      </c>
      <c r="CA100" s="284">
        <f>IF(($T$96)="HONNEUR",$X$104,"")</f>
        <v>57.8</v>
      </c>
      <c r="CB100" s="284">
        <f>IF(($T$96)="HONNEUR",$Y$104,"")</f>
        <v>61.7</v>
      </c>
      <c r="CC100" s="285"/>
      <c r="CD100" s="284">
        <f>IF(($T$96)="PROMO-EXCEL.",1,"")</f>
      </c>
      <c r="CE100" s="284">
        <f>IF(($T$96)="PROMO-EXCEL.",COUNTA($S$98:$S$103),"")</f>
      </c>
      <c r="CF100" s="284">
        <f>IF(($T$96)="PROMO-EXCEL.",$V$104,"")</f>
      </c>
      <c r="CG100" s="284">
        <f>IF(($T$96)="PROMO-EXCEL.",$W$104,"")</f>
      </c>
      <c r="CH100" s="284">
        <f>IF(($T$96)="PROMO-EXCEL.",$X$104,"")</f>
      </c>
      <c r="CI100" s="284">
        <f>IF(($T$96)="PROMO-EXCEL.",$Y$104,"")</f>
      </c>
      <c r="CJ100" s="285"/>
      <c r="CK100" s="284">
        <f>IF(($T$96)="EXCELLENCE",1,"")</f>
      </c>
      <c r="CL100" s="284">
        <f>IF(($T$96)="EXCELLENCE",COUNTA($S$98:$S$103),"")</f>
      </c>
      <c r="CM100" s="284">
        <f>IF(($T$96)="EXCELLENCE",$V$104,"")</f>
      </c>
      <c r="CN100" s="284">
        <f>IF(($T$96)="EXCELLENCE",$W$104,"")</f>
      </c>
      <c r="CO100" s="284">
        <f>IF(($T$96)="EXCELLENCE",$X$104,"")</f>
      </c>
      <c r="CP100" s="284">
        <f>IF(($T$96)="EXCELLENCE",$Y$104,"")</f>
      </c>
      <c r="CQ100" s="285"/>
      <c r="CS100" s="362"/>
      <c r="CT100" s="33">
        <f>LARGE(D98:D103,3)</f>
        <v>15</v>
      </c>
      <c r="CU100" s="33">
        <f>LARGE(E98:E103,3)</f>
        <v>14.3</v>
      </c>
      <c r="CV100" s="33">
        <f>LARGE(F98:F103,3)</f>
        <v>14.4</v>
      </c>
      <c r="CW100" s="33">
        <f>LARGE(G98:G103,3)</f>
        <v>14.55</v>
      </c>
      <c r="CX100" s="362"/>
      <c r="CY100" s="33" t="e">
        <f>LARGE(M98:M103,3)</f>
        <v>#NUM!</v>
      </c>
      <c r="CZ100" s="33" t="e">
        <f>LARGE(N98:N103,3)</f>
        <v>#NUM!</v>
      </c>
      <c r="DA100" s="33" t="e">
        <f>LARGE(O98:O103,3)</f>
        <v>#NUM!</v>
      </c>
      <c r="DB100" s="33" t="e">
        <f>LARGE(P98:P103,3)</f>
        <v>#NUM!</v>
      </c>
      <c r="DC100" s="362"/>
      <c r="DD100" s="33">
        <f>LARGE(V98:V103,3)</f>
        <v>15.2</v>
      </c>
      <c r="DE100" s="33">
        <f>LARGE(W98:W103,3)</f>
        <v>14</v>
      </c>
      <c r="DF100" s="33">
        <f>LARGE(X98:X103,3)</f>
        <v>14.3</v>
      </c>
      <c r="DG100" s="33">
        <f>LARGE(Y98:Y103,3)</f>
        <v>15.3</v>
      </c>
      <c r="DH100" s="362"/>
      <c r="DI100" s="33">
        <f>LARGE(AE98:AE103,3)</f>
        <v>18.5</v>
      </c>
      <c r="DJ100" s="33">
        <f>LARGE(AF98:AF103,3)</f>
        <v>16.2</v>
      </c>
      <c r="DK100" s="33">
        <f>LARGE(AG98:AG103,3)</f>
        <v>17.3</v>
      </c>
      <c r="DL100" s="33">
        <f>LARGE(AH98:AH103,3)</f>
        <v>19.1</v>
      </c>
      <c r="DM100" s="362"/>
      <c r="DN100" s="33" t="e">
        <f>LARGE(AN98:AN103,3)</f>
        <v>#NUM!</v>
      </c>
      <c r="DO100" s="33" t="e">
        <f>LARGE(AO98:AO103,3)</f>
        <v>#NUM!</v>
      </c>
      <c r="DP100" s="33" t="e">
        <f>LARGE(AP98:AP103,3)</f>
        <v>#NUM!</v>
      </c>
      <c r="DQ100" s="33" t="e">
        <f>LARGE(AQ98:AQ103,3)</f>
        <v>#NUM!</v>
      </c>
      <c r="DR100" s="362"/>
      <c r="DW100" s="362"/>
    </row>
    <row r="101" spans="1:127" ht="15">
      <c r="A101" s="541" t="s">
        <v>365</v>
      </c>
      <c r="B101" s="450" t="s">
        <v>366</v>
      </c>
      <c r="C101" s="468"/>
      <c r="D101" s="383">
        <v>14.45</v>
      </c>
      <c r="E101" s="383">
        <v>14.1</v>
      </c>
      <c r="F101" s="383">
        <v>14.3</v>
      </c>
      <c r="G101" s="383">
        <v>14.7</v>
      </c>
      <c r="H101" s="384">
        <f t="shared" si="81"/>
        <v>57.55</v>
      </c>
      <c r="I101" s="284">
        <f t="shared" si="82"/>
        <v>4</v>
      </c>
      <c r="J101" s="449"/>
      <c r="K101" s="450"/>
      <c r="L101" s="468"/>
      <c r="M101" s="383"/>
      <c r="N101" s="383"/>
      <c r="O101" s="383"/>
      <c r="P101" s="383"/>
      <c r="Q101" s="384">
        <f t="shared" si="83"/>
        <v>0</v>
      </c>
      <c r="R101" s="284">
        <f t="shared" si="84"/>
        <v>1</v>
      </c>
      <c r="S101" s="541" t="s">
        <v>524</v>
      </c>
      <c r="T101" s="450" t="s">
        <v>229</v>
      </c>
      <c r="U101" s="468"/>
      <c r="V101" s="383">
        <v>15.8</v>
      </c>
      <c r="W101" s="383">
        <v>14</v>
      </c>
      <c r="X101" s="383">
        <v>14.6</v>
      </c>
      <c r="Y101" s="383">
        <v>15.2</v>
      </c>
      <c r="Z101" s="384">
        <f t="shared" si="85"/>
        <v>59.599999999999994</v>
      </c>
      <c r="AA101" s="284">
        <f t="shared" si="86"/>
        <v>2</v>
      </c>
      <c r="AB101" s="541" t="s">
        <v>236</v>
      </c>
      <c r="AC101" s="450" t="s">
        <v>237</v>
      </c>
      <c r="AD101" s="468"/>
      <c r="AE101" s="383">
        <v>18.35</v>
      </c>
      <c r="AF101" s="383">
        <v>16.5</v>
      </c>
      <c r="AG101" s="383">
        <v>14.3</v>
      </c>
      <c r="AH101" s="383">
        <v>18.9</v>
      </c>
      <c r="AI101" s="384">
        <f t="shared" si="87"/>
        <v>68.05000000000001</v>
      </c>
      <c r="AJ101" s="284">
        <f t="shared" si="88"/>
        <v>4</v>
      </c>
      <c r="AK101" s="457"/>
      <c r="AL101" s="464"/>
      <c r="AM101" s="465"/>
      <c r="AN101" s="383"/>
      <c r="AO101" s="383"/>
      <c r="AP101" s="383"/>
      <c r="AQ101" s="383"/>
      <c r="AR101" s="384">
        <f t="shared" si="89"/>
        <v>0</v>
      </c>
      <c r="AS101" s="284">
        <f t="shared" si="90"/>
        <v>1</v>
      </c>
      <c r="BI101" s="284">
        <f>IF(($AC$96)="DEBUTANTES",1,"")</f>
      </c>
      <c r="BJ101" s="284">
        <f>IF(($AC$96)="DEBUTANTES",COUNTA($AB$98:$AB$103),"")</f>
      </c>
      <c r="BK101" s="284">
        <f>IF(($AC$96)="DEBUTANTES",$AE$104,"")</f>
      </c>
      <c r="BL101" s="284">
        <f>IF(($AC$96)="DEBUTANTES",$AF$104,"")</f>
      </c>
      <c r="BM101" s="284">
        <f>IF(($AC$96)="DEBUTANTES",$AG$104,"")</f>
      </c>
      <c r="BN101" s="284">
        <f>IF(($AC$96)="DEBUTANTES",$AH$104,"")</f>
      </c>
      <c r="BO101" s="285"/>
      <c r="BP101" s="284">
        <f>IF(($AC$96)="PROMO-HONNEUR",1,"")</f>
      </c>
      <c r="BQ101" s="284">
        <f>IF(($AC$96)="PROMO-HONNEUR",COUNTA($AB$98:$AB$103),"")</f>
      </c>
      <c r="BR101" s="284">
        <f>IF(($AC$96)="PROMO-HONNEUR",$AE$104,"")</f>
      </c>
      <c r="BS101" s="284">
        <f>IF(($AC$96)="PROMO-HONNEUR",$AF$104,"")</f>
      </c>
      <c r="BT101" s="284">
        <f>IF(($AC$96)="PROMO-HONNEUR",$AG$104,"")</f>
      </c>
      <c r="BU101" s="284">
        <f>IF(($AC$96)="PROMO-HONNEUR",$AH$104,"")</f>
      </c>
      <c r="BV101" s="285"/>
      <c r="BW101" s="284">
        <f>IF(($AC$96)="HONNEUR",1,"")</f>
      </c>
      <c r="BX101" s="284">
        <f>IF(($AC$96)="HONNEUR",COUNTA($AB$98:$AB$103),"")</f>
      </c>
      <c r="BY101" s="284">
        <f>IF(($AC$96)="HONNEUR",$AE$104,"")</f>
      </c>
      <c r="BZ101" s="284">
        <f>IF(($AC$96)="HONNEUR",$AF$104,"")</f>
      </c>
      <c r="CA101" s="284">
        <f>IF(($AC$96)="HONNEUR",$AG$104,"")</f>
      </c>
      <c r="CB101" s="284">
        <f>IF(($AC$96)="HONNEUR",$AH$104,"")</f>
      </c>
      <c r="CC101" s="285"/>
      <c r="CD101" s="284">
        <f>IF(($AC$96)="PROMO-EXCEL.",1,"")</f>
      </c>
      <c r="CE101" s="284">
        <f>IF(($AC$96)="PROMO-EXCEL.",COUNTA($AB$98:$AB$103),"")</f>
      </c>
      <c r="CF101" s="284">
        <f>IF(($AC$96)="PROMO-EXCEL.",$AE$104,"")</f>
      </c>
      <c r="CG101" s="284">
        <f>IF(($AC$96)="PROMO-EXCEL.",$AF$104,"")</f>
      </c>
      <c r="CH101" s="284">
        <f>IF(($AC$96)="PROMO-EXCEL.",$AG$104,"")</f>
      </c>
      <c r="CI101" s="284">
        <f>IF(($AC$96)="PROMO-EXCEL.",$AH$104,"")</f>
      </c>
      <c r="CJ101" s="285"/>
      <c r="CK101" s="284">
        <f>IF(($AC$96)="EXCELLENCE",1,"")</f>
        <v>1</v>
      </c>
      <c r="CL101" s="284">
        <f>IF(($AC$96)="EXCELLENCE",COUNTA($AB$98:$AB$103),"")</f>
        <v>6</v>
      </c>
      <c r="CM101" s="284">
        <f>IF(($AC$96)="EXCELLENCE",$AE$104,"")</f>
        <v>75.25</v>
      </c>
      <c r="CN101" s="284">
        <f>IF(($AC$96)="EXCELLENCE",$AF$104,"")</f>
        <v>68</v>
      </c>
      <c r="CO101" s="284">
        <f>IF(($AC$96)="EXCELLENCE",$AG$104,"")</f>
        <v>68.1</v>
      </c>
      <c r="CP101" s="284">
        <f>IF(($AC$96)="EXCELLENCE",$AH$104,"")</f>
        <v>77.1</v>
      </c>
      <c r="CQ101" s="285"/>
      <c r="CS101" s="362"/>
      <c r="CT101" s="33">
        <f>LARGE(D98:D103,4)</f>
        <v>15</v>
      </c>
      <c r="CU101" s="33">
        <f>LARGE(E98:E103,4)</f>
        <v>14.1</v>
      </c>
      <c r="CV101" s="33">
        <f>LARGE(F98:F103,4)</f>
        <v>14.3</v>
      </c>
      <c r="CW101" s="33">
        <f>LARGE(G98:G103,4)</f>
        <v>14.3</v>
      </c>
      <c r="CX101" s="362"/>
      <c r="CY101" s="33" t="e">
        <f>LARGE(M98:M103,4)</f>
        <v>#NUM!</v>
      </c>
      <c r="CZ101" s="33" t="e">
        <f>LARGE(N98:N103,4)</f>
        <v>#NUM!</v>
      </c>
      <c r="DA101" s="33" t="e">
        <f>LARGE(O98:O103,4)</f>
        <v>#NUM!</v>
      </c>
      <c r="DB101" s="33" t="e">
        <f>LARGE(P98:P103,4)</f>
        <v>#NUM!</v>
      </c>
      <c r="DC101" s="362"/>
      <c r="DD101" s="33">
        <f>LARGE(V98:V103,4)</f>
        <v>14.8</v>
      </c>
      <c r="DE101" s="33">
        <f>LARGE(W98:W103,4)</f>
        <v>14</v>
      </c>
      <c r="DF101" s="33">
        <f>LARGE(X98:X103,4)</f>
        <v>14.2</v>
      </c>
      <c r="DG101" s="33">
        <f>LARGE(Y98:Y103,4)</f>
        <v>15.2</v>
      </c>
      <c r="DH101" s="362"/>
      <c r="DI101" s="33">
        <f>LARGE(AE98:AE103,4)</f>
        <v>18.35</v>
      </c>
      <c r="DJ101" s="33">
        <f>LARGE(AF98:AF103,4)</f>
        <v>16</v>
      </c>
      <c r="DK101" s="33">
        <f>LARGE(AG98:AG103,4)</f>
        <v>15.5</v>
      </c>
      <c r="DL101" s="33">
        <f>LARGE(AH98:AH103,4)</f>
        <v>18.9</v>
      </c>
      <c r="DM101" s="362"/>
      <c r="DN101" s="33" t="e">
        <f>LARGE(AN98:AN103,4)</f>
        <v>#NUM!</v>
      </c>
      <c r="DO101" s="33" t="e">
        <f>LARGE(AO98:AO103,4)</f>
        <v>#NUM!</v>
      </c>
      <c r="DP101" s="33" t="e">
        <f>LARGE(AP98:AP103,4)</f>
        <v>#NUM!</v>
      </c>
      <c r="DQ101" s="33" t="e">
        <f>LARGE(AQ98:AQ103,4)</f>
        <v>#NUM!</v>
      </c>
      <c r="DR101" s="362"/>
      <c r="DW101" s="362"/>
    </row>
    <row r="102" spans="1:127" ht="15">
      <c r="A102" s="541" t="s">
        <v>367</v>
      </c>
      <c r="B102" s="450" t="s">
        <v>368</v>
      </c>
      <c r="C102" s="468"/>
      <c r="D102" s="383">
        <v>15.2</v>
      </c>
      <c r="E102" s="383">
        <v>14.5</v>
      </c>
      <c r="F102" s="383">
        <v>14.4</v>
      </c>
      <c r="G102" s="383">
        <v>14.3</v>
      </c>
      <c r="H102" s="384">
        <f t="shared" si="81"/>
        <v>58.400000000000006</v>
      </c>
      <c r="I102" s="284">
        <f t="shared" si="82"/>
        <v>1</v>
      </c>
      <c r="J102" s="449"/>
      <c r="K102" s="450"/>
      <c r="L102" s="468"/>
      <c r="M102" s="383"/>
      <c r="N102" s="383"/>
      <c r="O102" s="383"/>
      <c r="P102" s="383"/>
      <c r="Q102" s="384">
        <f t="shared" si="83"/>
        <v>0</v>
      </c>
      <c r="R102" s="284">
        <f t="shared" si="84"/>
        <v>1</v>
      </c>
      <c r="S102" s="449"/>
      <c r="T102" s="450"/>
      <c r="U102" s="468"/>
      <c r="V102" s="383">
        <v>0</v>
      </c>
      <c r="W102" s="383">
        <v>0</v>
      </c>
      <c r="X102" s="383">
        <v>0</v>
      </c>
      <c r="Y102" s="383">
        <v>0</v>
      </c>
      <c r="Z102" s="384">
        <f t="shared" si="85"/>
        <v>0</v>
      </c>
      <c r="AA102" s="284">
        <f t="shared" si="86"/>
        <v>5</v>
      </c>
      <c r="AB102" s="541" t="s">
        <v>238</v>
      </c>
      <c r="AC102" s="450" t="s">
        <v>239</v>
      </c>
      <c r="AD102" s="468"/>
      <c r="AE102" s="383">
        <v>18.5</v>
      </c>
      <c r="AF102" s="383">
        <v>15.8</v>
      </c>
      <c r="AG102" s="383">
        <v>15.5</v>
      </c>
      <c r="AH102" s="383">
        <v>19.4</v>
      </c>
      <c r="AI102" s="384">
        <f t="shared" si="87"/>
        <v>69.19999999999999</v>
      </c>
      <c r="AJ102" s="284">
        <f t="shared" si="88"/>
        <v>3</v>
      </c>
      <c r="AK102" s="457"/>
      <c r="AL102" s="464"/>
      <c r="AM102" s="465"/>
      <c r="AN102" s="383"/>
      <c r="AO102" s="383"/>
      <c r="AP102" s="383"/>
      <c r="AQ102" s="383"/>
      <c r="AR102" s="384">
        <f t="shared" si="89"/>
        <v>0</v>
      </c>
      <c r="AS102" s="284">
        <f t="shared" si="90"/>
        <v>1</v>
      </c>
      <c r="BI102" s="284">
        <f>IF(($AL$96)="DEBUTANTES",1,"")</f>
      </c>
      <c r="BJ102" s="284">
        <f>IF(($AL$96)="DEBUTANTES",COUNTA($AK$98:$AK$103),"")</f>
      </c>
      <c r="BK102" s="284">
        <f>IF(($AL$96)="DEBUTANTES",$AN$104,"")</f>
      </c>
      <c r="BL102" s="284">
        <f>IF(($AL$96)="DEBUTANTES",$AO$104,"")</f>
      </c>
      <c r="BM102" s="284">
        <f>IF(($AL$96)="DEBUTANTES",$AP$104,"")</f>
      </c>
      <c r="BN102" s="284">
        <f>IF(($AL$96)="DEBUTANTES",$AQ$104,"")</f>
      </c>
      <c r="BO102" s="285"/>
      <c r="BP102" s="284">
        <f>IF(($AL$96)="PROMO-HONNEUR",1,"")</f>
      </c>
      <c r="BQ102" s="284">
        <f>IF(($AL$96)="PROMO-HONNEUR",COUNTA($AK$98:$AK$103),"")</f>
      </c>
      <c r="BR102" s="284">
        <f>IF(($AL$96)="PROMO-HONNEUR",$AN$104,"")</f>
      </c>
      <c r="BS102" s="284">
        <f>IF(($AL$96)="PROMO-HONNEUR",$AO$104,"")</f>
      </c>
      <c r="BT102" s="284">
        <f>IF(($AL$96)="PROMO-HONNEUR",$AP$104,"")</f>
      </c>
      <c r="BU102" s="284">
        <f>IF(($AL$96)="PROMO-HONNEUR",$AQ$104,"")</f>
      </c>
      <c r="BV102" s="285"/>
      <c r="BW102" s="284">
        <f>IF(($AL$96)="HONNEUR",1,"")</f>
      </c>
      <c r="BX102" s="284">
        <f>IF(($AL$96)="HONNEUR",COUNTA($AK$98:$AK$103),"")</f>
      </c>
      <c r="BY102" s="284">
        <f>IF(($AL$96)="HONNEUR",$AN$104,"")</f>
      </c>
      <c r="BZ102" s="284">
        <f>IF(($AL$96)="HONNEUR",$AO$104,"")</f>
      </c>
      <c r="CA102" s="284">
        <f>IF(($AL$96)="HONNEUR",$AP$104,"")</f>
      </c>
      <c r="CB102" s="284">
        <f>IF(($AL$96)="HONNEUR",$AQ$104,"")</f>
      </c>
      <c r="CC102" s="285"/>
      <c r="CD102" s="284">
        <f>IF(($AL$96)="PROMO-EXCEL.",1,"")</f>
      </c>
      <c r="CE102" s="284">
        <f>IF(($AL$96)="PROMO-EXCEL.",COUNTA($AK$98:$AK$103),"")</f>
      </c>
      <c r="CF102" s="284">
        <f>IF(($AL$96)="PROMO-EXCEL.",$AN$104,"")</f>
      </c>
      <c r="CG102" s="284">
        <f>IF(($AL$96)="PROMO-EXCEL.",$AO$104,"")</f>
      </c>
      <c r="CH102" s="284">
        <f>IF(($AL$96)="PROMO-EXCEL.",$AP$104,"")</f>
      </c>
      <c r="CI102" s="284">
        <f>IF(($AL$96)="PROMO-EXCEL.",$AQ$104,"")</f>
      </c>
      <c r="CJ102" s="285"/>
      <c r="CK102" s="284">
        <f>IF(($AL$96)="EXCELLENCE",1,"")</f>
      </c>
      <c r="CL102" s="284">
        <f>IF(($AL$96)="EXCELLENCE",COUNTA($AK$98:$AK$103),"")</f>
      </c>
      <c r="CM102" s="284">
        <f>IF(($AL$96)="EXCELLENCE",$AN$104,"")</f>
      </c>
      <c r="CN102" s="284">
        <f>IF(($AL$96)="EXCELLENCE",$AO$104,"")</f>
      </c>
      <c r="CO102" s="284">
        <f>IF(($AL$96)="EXCELLENCE",$AP$104,"")</f>
      </c>
      <c r="CP102" s="284">
        <f>IF(($AL$96)="EXCELLENCE",$AQ$104,"")</f>
      </c>
      <c r="CQ102" s="285"/>
      <c r="CS102" s="362"/>
      <c r="CX102" s="362"/>
      <c r="CY102" s="33"/>
      <c r="CZ102" s="33"/>
      <c r="DA102" s="33"/>
      <c r="DB102" s="33"/>
      <c r="DC102" s="362"/>
      <c r="DD102" s="33"/>
      <c r="DE102" s="33"/>
      <c r="DF102" s="33"/>
      <c r="DG102" s="33"/>
      <c r="DH102" s="362"/>
      <c r="DI102" s="33"/>
      <c r="DJ102" s="33"/>
      <c r="DK102" s="33"/>
      <c r="DL102" s="33"/>
      <c r="DM102" s="362"/>
      <c r="DN102" s="33"/>
      <c r="DO102" s="33"/>
      <c r="DP102" s="33"/>
      <c r="DQ102" s="33"/>
      <c r="DR102" s="362"/>
      <c r="DW102" s="362"/>
    </row>
    <row r="103" spans="1:127" ht="15.75" thickBot="1">
      <c r="A103" s="542" t="s">
        <v>369</v>
      </c>
      <c r="B103" s="452" t="s">
        <v>370</v>
      </c>
      <c r="C103" s="468"/>
      <c r="D103" s="383">
        <v>15</v>
      </c>
      <c r="E103" s="383">
        <v>14.5</v>
      </c>
      <c r="F103" s="383">
        <v>14.1</v>
      </c>
      <c r="G103" s="383">
        <v>14.55</v>
      </c>
      <c r="H103" s="384">
        <f t="shared" si="81"/>
        <v>58.150000000000006</v>
      </c>
      <c r="I103" s="284">
        <f t="shared" si="82"/>
        <v>2</v>
      </c>
      <c r="J103" s="451"/>
      <c r="K103" s="452"/>
      <c r="L103" s="468"/>
      <c r="M103" s="383"/>
      <c r="N103" s="383"/>
      <c r="O103" s="383"/>
      <c r="P103" s="383"/>
      <c r="Q103" s="384">
        <f t="shared" si="83"/>
        <v>0</v>
      </c>
      <c r="R103" s="284">
        <f t="shared" si="84"/>
        <v>1</v>
      </c>
      <c r="S103" s="451"/>
      <c r="T103" s="452"/>
      <c r="U103" s="468"/>
      <c r="V103" s="383">
        <v>0</v>
      </c>
      <c r="W103" s="383">
        <v>0</v>
      </c>
      <c r="X103" s="383">
        <v>0</v>
      </c>
      <c r="Y103" s="383">
        <v>0</v>
      </c>
      <c r="Z103" s="384">
        <f t="shared" si="85"/>
        <v>0</v>
      </c>
      <c r="AA103" s="284">
        <f t="shared" si="86"/>
        <v>5</v>
      </c>
      <c r="AB103" s="542" t="s">
        <v>240</v>
      </c>
      <c r="AC103" s="452" t="s">
        <v>241</v>
      </c>
      <c r="AD103" s="468"/>
      <c r="AE103" s="383">
        <v>19.5</v>
      </c>
      <c r="AF103" s="383">
        <v>19.3</v>
      </c>
      <c r="AG103" s="383">
        <v>17.8</v>
      </c>
      <c r="AH103" s="383">
        <v>19.7</v>
      </c>
      <c r="AI103" s="384">
        <f t="shared" si="87"/>
        <v>76.3</v>
      </c>
      <c r="AJ103" s="284">
        <f t="shared" si="88"/>
        <v>1</v>
      </c>
      <c r="AK103" s="457"/>
      <c r="AL103" s="461"/>
      <c r="AM103" s="465"/>
      <c r="AN103" s="383"/>
      <c r="AO103" s="383"/>
      <c r="AP103" s="383"/>
      <c r="AQ103" s="383"/>
      <c r="AR103" s="384">
        <f t="shared" si="89"/>
        <v>0</v>
      </c>
      <c r="AS103" s="284">
        <f t="shared" si="90"/>
        <v>1</v>
      </c>
      <c r="BI103" s="284">
        <f>IF(($AU$96)="DEBUTANTES",1,"")</f>
      </c>
      <c r="BJ103" s="284">
        <f>IF(($AU$96)="DEBUTANTES",COUNTA($AT$98:$AT$103),"")</f>
      </c>
      <c r="BK103" s="284">
        <f>IF(($AU$96)="DEBUTANTES",$AW$104,"")</f>
      </c>
      <c r="BL103" s="284">
        <f>IF(($AU$96)="DEBUTANTES",$AX$104,"")</f>
      </c>
      <c r="BM103" s="284">
        <f>IF(($AU$96)="DEBUTANTES",$AY$104,"")</f>
      </c>
      <c r="BN103" s="284">
        <f>IF(($AU$96)="DEBUTANTES",$AZ$104,"")</f>
      </c>
      <c r="BO103" s="285"/>
      <c r="BP103" s="284">
        <f>IF(($AU$96)="PROMO-HONNEUR",1,"")</f>
      </c>
      <c r="BQ103" s="284">
        <f>IF(($AU$96)="PROMO-HONNEUR",COUNTA($AT$98:$AT$103),"")</f>
      </c>
      <c r="BR103" s="284">
        <f>IF(($AU$96)="PROMO-HONNEUR",$AW$104,"")</f>
      </c>
      <c r="BS103" s="284">
        <f>IF(($AU$96)="PROMO-HONNEUR",$AX$104,"")</f>
      </c>
      <c r="BT103" s="284">
        <f>IF(($AU$96)="PROMO-HONNEUR",$AY$104,"")</f>
      </c>
      <c r="BU103" s="284">
        <f>IF(($AU$96)="PROMO-HONNEUR",$AZ$104,"")</f>
      </c>
      <c r="BV103" s="285"/>
      <c r="BW103" s="284">
        <f>IF(($AU$96)="HONNEUR",1,"")</f>
      </c>
      <c r="BX103" s="284">
        <f>IF(($AU$96)="HONNEUR",COUNTA($AT$98:$AT$103),"")</f>
      </c>
      <c r="BY103" s="284">
        <f>IF(($AU$96)="HONNEUR",$AW$104,"")</f>
      </c>
      <c r="BZ103" s="284">
        <f>IF(($AU$96)="HONNEUR",$AX$104,"")</f>
      </c>
      <c r="CA103" s="284">
        <f>IF(($AU$96)="HONNEUR",$AY$104,"")</f>
      </c>
      <c r="CB103" s="284">
        <f>IF(($AU$96)="HONNEUR",$AZ$104,"")</f>
      </c>
      <c r="CC103" s="285"/>
      <c r="CD103" s="284">
        <f>IF(($AU$96)="PROMO-EXCEL.",1,"")</f>
      </c>
      <c r="CE103" s="284">
        <f>IF(($AU$96)="PROMO-EXCEL.",COUNTA($AT$98:$AT$103),"")</f>
      </c>
      <c r="CF103" s="284">
        <f>IF(($AU$96)="PROMO-EXCEL.",$AW$104,"")</f>
      </c>
      <c r="CG103" s="284">
        <f>IF(($AU$96)="PROMO-EXCEL.",$AX$104,"")</f>
      </c>
      <c r="CH103" s="284">
        <f>IF(($AU$96)="PROMO-EXCEL.",$AY$104,"")</f>
      </c>
      <c r="CI103" s="284">
        <f>IF(($AU$96)="PROMO-EXCEL.",$AZ$104,"")</f>
      </c>
      <c r="CJ103" s="285"/>
      <c r="CK103" s="284">
        <f>IF(($AU$96)="EXCELLENCE",1,"")</f>
      </c>
      <c r="CL103" s="284">
        <f>IF(($AU$96)="EXCELLENCE",COUNTA($AT$98:$AT$103),"")</f>
      </c>
      <c r="CM103" s="284">
        <f>IF(($AU$96)="EXCELLENCE",$AW$104,"")</f>
      </c>
      <c r="CN103" s="284">
        <f>IF(($AU$96)="EXCELLENCE",$AX$104,"")</f>
      </c>
      <c r="CO103" s="284">
        <f>IF(($AU$96)="EXCELLENCE",$AY$104,"")</f>
      </c>
      <c r="CP103" s="284">
        <f>IF(($AU$96)="EXCELLENCE",$AZ$104,"")</f>
      </c>
      <c r="CQ103" s="285"/>
      <c r="CS103" s="362"/>
      <c r="CT103" s="33">
        <f>SUM(CT98:CT102)</f>
        <v>60.4</v>
      </c>
      <c r="CU103" s="33">
        <f>SUM(CU98:CU102)</f>
        <v>57.4</v>
      </c>
      <c r="CV103" s="33">
        <f>SUM(CV98:CV102)</f>
        <v>57.7</v>
      </c>
      <c r="CW103" s="33">
        <f>SUM(CW98:CW102)</f>
        <v>58.14999999999999</v>
      </c>
      <c r="CX103" s="362"/>
      <c r="CY103" s="33" t="e">
        <f>SUM(CY98:CY102)</f>
        <v>#NUM!</v>
      </c>
      <c r="CZ103" s="33" t="e">
        <f>SUM(CZ98:CZ102)</f>
        <v>#NUM!</v>
      </c>
      <c r="DA103" s="33" t="e">
        <f>SUM(DA98:DA102)</f>
        <v>#NUM!</v>
      </c>
      <c r="DB103" s="33" t="e">
        <f>SUM(DB98:DB102)</f>
        <v>#NUM!</v>
      </c>
      <c r="DC103" s="362"/>
      <c r="DD103" s="33">
        <f>SUM(DD98:DD102)</f>
        <v>61.099999999999994</v>
      </c>
      <c r="DE103" s="33">
        <f>SUM(DE98:DE102)</f>
        <v>57.15</v>
      </c>
      <c r="DF103" s="33">
        <f>SUM(DF98:DF102)</f>
        <v>57.8</v>
      </c>
      <c r="DG103" s="33">
        <f>SUM(DG98:DG102)</f>
        <v>61.7</v>
      </c>
      <c r="DH103" s="362"/>
      <c r="DI103" s="33">
        <f>SUM(DI98:DI102)</f>
        <v>75.25</v>
      </c>
      <c r="DJ103" s="33">
        <f>SUM(DJ98:DJ102)</f>
        <v>68</v>
      </c>
      <c r="DK103" s="33">
        <f>SUM(DK98:DK102)</f>
        <v>68.1</v>
      </c>
      <c r="DL103" s="33">
        <f>SUM(DL98:DL102)</f>
        <v>77.1</v>
      </c>
      <c r="DM103" s="362"/>
      <c r="DN103" s="33" t="e">
        <f>SUM(DN98:DN102)</f>
        <v>#NUM!</v>
      </c>
      <c r="DO103" s="33" t="e">
        <f>SUM(DO98:DO102)</f>
        <v>#NUM!</v>
      </c>
      <c r="DP103" s="33" t="e">
        <f>SUM(DP98:DP102)</f>
        <v>#NUM!</v>
      </c>
      <c r="DQ103" s="33" t="e">
        <f>SUM(DQ98:DQ102)</f>
        <v>#NUM!</v>
      </c>
      <c r="DR103" s="362"/>
      <c r="DW103" s="362"/>
    </row>
    <row r="104" spans="1:127" s="31" customFormat="1" ht="15.75" thickBot="1">
      <c r="A104" s="278" t="s">
        <v>17</v>
      </c>
      <c r="B104" s="281"/>
      <c r="C104" s="282"/>
      <c r="D104" s="386">
        <f>IF(ISBLANK(D98),"",CT103)</f>
        <v>60.4</v>
      </c>
      <c r="E104" s="386">
        <f>IF(ISBLANK(E98),"",CU103)</f>
        <v>57.4</v>
      </c>
      <c r="F104" s="386">
        <f>IF(ISBLANK(F98),"",CV103)</f>
        <v>57.7</v>
      </c>
      <c r="G104" s="386">
        <f>IF(ISBLANK(G98),"",CW103)</f>
        <v>58.14999999999999</v>
      </c>
      <c r="H104" s="387">
        <f t="shared" si="81"/>
        <v>233.64999999999998</v>
      </c>
      <c r="I104"/>
      <c r="J104" s="278" t="s">
        <v>17</v>
      </c>
      <c r="K104" s="281"/>
      <c r="L104" s="282"/>
      <c r="M104" s="386">
        <f>IF(ISBLANK(M98),"",CY103)</f>
      </c>
      <c r="N104" s="386">
        <f>IF(ISBLANK(N98),"",CZ103)</f>
      </c>
      <c r="O104" s="386">
        <f>IF(ISBLANK(O98),"",DA103)</f>
      </c>
      <c r="P104" s="386">
        <f>IF(ISBLANK(P98),"",DB103)</f>
      </c>
      <c r="Q104" s="387">
        <f t="shared" si="83"/>
        <v>0</v>
      </c>
      <c r="R104"/>
      <c r="S104" s="278" t="s">
        <v>17</v>
      </c>
      <c r="T104" s="281"/>
      <c r="U104" s="282"/>
      <c r="V104" s="386">
        <f>IF(ISBLANK(V98),"",DD103)</f>
        <v>61.099999999999994</v>
      </c>
      <c r="W104" s="386">
        <f>IF(ISBLANK(W98),"",DE103)</f>
        <v>57.15</v>
      </c>
      <c r="X104" s="386">
        <f>IF(ISBLANK(X98),"",DF103)</f>
        <v>57.8</v>
      </c>
      <c r="Y104" s="386">
        <f>IF(ISBLANK(Y98),"",DG103)</f>
        <v>61.7</v>
      </c>
      <c r="Z104" s="387">
        <f t="shared" si="85"/>
        <v>237.75</v>
      </c>
      <c r="AA104"/>
      <c r="AB104" s="278" t="s">
        <v>17</v>
      </c>
      <c r="AC104" s="281"/>
      <c r="AD104" s="282"/>
      <c r="AE104" s="386">
        <f>IF(ISBLANK(AE98),"",DI103)</f>
        <v>75.25</v>
      </c>
      <c r="AF104" s="386">
        <f>IF(ISBLANK(AF98),"",DJ103)</f>
        <v>68</v>
      </c>
      <c r="AG104" s="386">
        <f>IF(ISBLANK(AG98),"",DK103)</f>
        <v>68.1</v>
      </c>
      <c r="AH104" s="386">
        <f>IF(ISBLANK(AH98),"",DL103)</f>
        <v>77.1</v>
      </c>
      <c r="AI104" s="387">
        <f t="shared" si="87"/>
        <v>288.45</v>
      </c>
      <c r="AJ104"/>
      <c r="AK104" s="278" t="s">
        <v>17</v>
      </c>
      <c r="AL104" s="279"/>
      <c r="AM104" s="280"/>
      <c r="AN104" s="386">
        <f>IF(ISBLANK(AN98),"",DN103)</f>
      </c>
      <c r="AO104" s="386">
        <f>IF(ISBLANK(AO98),"",DO103)</f>
      </c>
      <c r="AP104" s="386">
        <f>IF(ISBLANK(AP98),"",DP103)</f>
      </c>
      <c r="AQ104" s="386">
        <f>IF(ISBLANK(AQ98),"",DQ103)</f>
      </c>
      <c r="AR104" s="387">
        <f t="shared" si="89"/>
        <v>0</v>
      </c>
      <c r="AS104"/>
      <c r="AT104"/>
      <c r="AU104"/>
      <c r="AV104"/>
      <c r="AW104"/>
      <c r="AX104"/>
      <c r="AY104"/>
      <c r="AZ104"/>
      <c r="BA104"/>
      <c r="BB104"/>
      <c r="BI104" s="284"/>
      <c r="BJ104" s="284"/>
      <c r="BK104" s="284"/>
      <c r="BL104" s="284"/>
      <c r="BM104" s="284"/>
      <c r="BN104" s="284"/>
      <c r="BO104" s="286"/>
      <c r="BP104" s="284"/>
      <c r="BQ104" s="284"/>
      <c r="BR104" s="284"/>
      <c r="BS104" s="284"/>
      <c r="BT104" s="284"/>
      <c r="BU104" s="284"/>
      <c r="BV104" s="286"/>
      <c r="BW104" s="284"/>
      <c r="BX104" s="284"/>
      <c r="BY104" s="284"/>
      <c r="BZ104" s="284"/>
      <c r="CA104" s="284"/>
      <c r="CB104" s="284"/>
      <c r="CC104" s="286"/>
      <c r="CD104" s="284"/>
      <c r="CE104" s="284"/>
      <c r="CF104" s="284"/>
      <c r="CG104" s="284"/>
      <c r="CH104" s="284"/>
      <c r="CI104" s="284"/>
      <c r="CJ104" s="286"/>
      <c r="CK104" s="284"/>
      <c r="CL104" s="284"/>
      <c r="CM104" s="284"/>
      <c r="CN104" s="284"/>
      <c r="CO104" s="284"/>
      <c r="CP104" s="284"/>
      <c r="CQ104" s="286"/>
      <c r="CS104" s="363"/>
      <c r="CT104" s="33"/>
      <c r="CU104" s="33"/>
      <c r="CV104" s="33"/>
      <c r="CW104" s="33"/>
      <c r="CX104" s="363"/>
      <c r="DC104" s="363"/>
      <c r="DH104" s="363"/>
      <c r="DM104" s="363"/>
      <c r="DR104" s="363"/>
      <c r="DW104" s="363"/>
    </row>
    <row r="105" spans="1:127" ht="12.75">
      <c r="A105" s="269"/>
      <c r="B105" s="269"/>
      <c r="C105" s="270"/>
      <c r="D105" s="269"/>
      <c r="E105" s="269"/>
      <c r="F105" s="269"/>
      <c r="G105" s="269"/>
      <c r="H105" s="269"/>
      <c r="L105" s="7"/>
      <c r="U105" s="7"/>
      <c r="AD105" s="7"/>
      <c r="BO105" s="285"/>
      <c r="BP105" s="284"/>
      <c r="BQ105" s="284"/>
      <c r="BR105" s="284"/>
      <c r="BS105" s="284"/>
      <c r="BT105" s="284"/>
      <c r="BU105" s="284"/>
      <c r="BV105" s="285"/>
      <c r="BW105" s="284"/>
      <c r="BX105" s="284"/>
      <c r="BY105" s="284"/>
      <c r="BZ105" s="284"/>
      <c r="CA105" s="284"/>
      <c r="CB105" s="284"/>
      <c r="CC105" s="285"/>
      <c r="CD105" s="284"/>
      <c r="CE105" s="284"/>
      <c r="CF105" s="284"/>
      <c r="CG105" s="284"/>
      <c r="CH105" s="284"/>
      <c r="CI105" s="284"/>
      <c r="CJ105" s="285"/>
      <c r="CK105" s="284"/>
      <c r="CL105" s="284"/>
      <c r="CM105" s="284"/>
      <c r="CN105" s="284"/>
      <c r="CO105" s="284"/>
      <c r="CP105" s="284"/>
      <c r="CQ105" s="285"/>
      <c r="CS105" s="362"/>
      <c r="CX105" s="362"/>
      <c r="DC105" s="362"/>
      <c r="DH105" s="362"/>
      <c r="DM105" s="362"/>
      <c r="DR105" s="362"/>
      <c r="DW105" s="362"/>
    </row>
    <row r="106" spans="1:127" ht="12.75">
      <c r="A106" s="269"/>
      <c r="B106" s="269"/>
      <c r="C106" s="270"/>
      <c r="D106" s="269"/>
      <c r="E106" s="269"/>
      <c r="F106" s="269"/>
      <c r="G106" s="269"/>
      <c r="H106" s="269"/>
      <c r="L106" s="7"/>
      <c r="U106" s="7"/>
      <c r="AD106" s="7"/>
      <c r="BO106" s="285"/>
      <c r="BP106" s="284"/>
      <c r="BQ106" s="284"/>
      <c r="BR106" s="284"/>
      <c r="BS106" s="284"/>
      <c r="BT106" s="284"/>
      <c r="BU106" s="284"/>
      <c r="BV106" s="285"/>
      <c r="BW106" s="284"/>
      <c r="BX106" s="284"/>
      <c r="BY106" s="284"/>
      <c r="BZ106" s="284"/>
      <c r="CA106" s="284"/>
      <c r="CB106" s="284"/>
      <c r="CC106" s="285"/>
      <c r="CD106" s="284"/>
      <c r="CE106" s="284"/>
      <c r="CF106" s="284"/>
      <c r="CG106" s="284"/>
      <c r="CH106" s="284"/>
      <c r="CI106" s="284"/>
      <c r="CJ106" s="285"/>
      <c r="CK106" s="284"/>
      <c r="CL106" s="284"/>
      <c r="CM106" s="284"/>
      <c r="CN106" s="284"/>
      <c r="CO106" s="284"/>
      <c r="CP106" s="284"/>
      <c r="CQ106" s="285"/>
      <c r="CS106" s="362"/>
      <c r="CX106" s="362"/>
      <c r="DC106" s="362"/>
      <c r="DH106" s="362"/>
      <c r="DM106" s="362"/>
      <c r="DR106" s="362"/>
      <c r="DW106" s="362"/>
    </row>
    <row r="107" spans="1:127" ht="15">
      <c r="A107" s="262" t="s">
        <v>0</v>
      </c>
      <c r="B107" s="263"/>
      <c r="C107" s="263"/>
      <c r="D107" s="263"/>
      <c r="E107" s="263"/>
      <c r="F107" s="264"/>
      <c r="G107" s="355" t="str">
        <f>$G$1</f>
        <v>Vitré le</v>
      </c>
      <c r="H107" s="356">
        <f>H$1</f>
        <v>43492</v>
      </c>
      <c r="J107" s="1" t="s">
        <v>0</v>
      </c>
      <c r="K107" s="2"/>
      <c r="L107" s="2"/>
      <c r="M107" s="2"/>
      <c r="N107" s="2"/>
      <c r="O107" s="3"/>
      <c r="P107" s="355" t="str">
        <f>$G$1</f>
        <v>Vitré le</v>
      </c>
      <c r="Q107" s="356">
        <f>Q$1</f>
        <v>43492</v>
      </c>
      <c r="S107" s="1" t="s">
        <v>0</v>
      </c>
      <c r="T107" s="2"/>
      <c r="U107" s="2"/>
      <c r="V107" s="2"/>
      <c r="W107" s="2"/>
      <c r="X107" s="3"/>
      <c r="Y107" s="355" t="str">
        <f>$G$1</f>
        <v>Vitré le</v>
      </c>
      <c r="Z107" s="356">
        <f>Z$1</f>
        <v>43492</v>
      </c>
      <c r="AB107" s="1" t="s">
        <v>0</v>
      </c>
      <c r="AC107" s="2"/>
      <c r="AD107" s="2"/>
      <c r="AE107" s="2"/>
      <c r="AF107" s="2"/>
      <c r="AG107" s="3"/>
      <c r="AH107" s="355" t="str">
        <f>$G$1</f>
        <v>Vitré le</v>
      </c>
      <c r="AI107" s="356">
        <f>AI$1</f>
        <v>43492</v>
      </c>
      <c r="AK107" s="357" t="s">
        <v>0</v>
      </c>
      <c r="AL107" s="188"/>
      <c r="AM107" s="1"/>
      <c r="AN107" s="2"/>
      <c r="AO107" s="2"/>
      <c r="AP107" s="3"/>
      <c r="AQ107" s="355" t="str">
        <f>$G$1</f>
        <v>Vitré le</v>
      </c>
      <c r="AR107" s="356">
        <f>AR$1</f>
        <v>43492</v>
      </c>
      <c r="BO107" s="285"/>
      <c r="BP107" s="284"/>
      <c r="BQ107" s="284"/>
      <c r="BR107" s="284"/>
      <c r="BS107" s="284"/>
      <c r="BT107" s="284"/>
      <c r="BU107" s="284"/>
      <c r="BV107" s="285"/>
      <c r="BW107" s="284"/>
      <c r="BX107" s="284"/>
      <c r="BY107" s="284"/>
      <c r="BZ107" s="284"/>
      <c r="CA107" s="284"/>
      <c r="CB107" s="284"/>
      <c r="CC107" s="285"/>
      <c r="CD107" s="284"/>
      <c r="CE107" s="284"/>
      <c r="CF107" s="284"/>
      <c r="CG107" s="284"/>
      <c r="CH107" s="284"/>
      <c r="CI107" s="284"/>
      <c r="CJ107" s="285"/>
      <c r="CK107" s="284"/>
      <c r="CL107" s="284"/>
      <c r="CM107" s="284"/>
      <c r="CN107" s="284"/>
      <c r="CO107" s="284"/>
      <c r="CP107" s="284"/>
      <c r="CQ107" s="285"/>
      <c r="CS107" s="362"/>
      <c r="CX107" s="362"/>
      <c r="DC107" s="362"/>
      <c r="DH107" s="362"/>
      <c r="DM107" s="362"/>
      <c r="DR107" s="362"/>
      <c r="DW107" s="362"/>
    </row>
    <row r="108" spans="1:127" ht="15">
      <c r="A108" s="265" t="s">
        <v>1</v>
      </c>
      <c r="B108" s="621" t="s">
        <v>116</v>
      </c>
      <c r="C108" s="621"/>
      <c r="D108" s="621"/>
      <c r="E108" s="621"/>
      <c r="F108" s="264"/>
      <c r="G108" s="264"/>
      <c r="H108" s="264"/>
      <c r="J108" s="206" t="s">
        <v>1</v>
      </c>
      <c r="K108" s="622"/>
      <c r="L108" s="622"/>
      <c r="M108" s="622"/>
      <c r="N108" s="622"/>
      <c r="O108" s="3"/>
      <c r="P108" s="3"/>
      <c r="Q108" s="3"/>
      <c r="S108" s="206" t="s">
        <v>1</v>
      </c>
      <c r="T108" s="623" t="s">
        <v>116</v>
      </c>
      <c r="U108" s="623"/>
      <c r="V108" s="623"/>
      <c r="W108" s="623"/>
      <c r="X108" s="3"/>
      <c r="Y108" s="3"/>
      <c r="Z108" s="3"/>
      <c r="AB108" s="206" t="s">
        <v>1</v>
      </c>
      <c r="AC108" s="623"/>
      <c r="AD108" s="623"/>
      <c r="AE108" s="623"/>
      <c r="AF108" s="623"/>
      <c r="AG108" s="3"/>
      <c r="AH108" s="3"/>
      <c r="AI108" s="3"/>
      <c r="AK108" s="206" t="s">
        <v>1</v>
      </c>
      <c r="AL108" s="622"/>
      <c r="AM108" s="622"/>
      <c r="AN108" s="622"/>
      <c r="AO108" s="622"/>
      <c r="AP108" s="3"/>
      <c r="AQ108" s="3"/>
      <c r="AR108" s="3"/>
      <c r="BO108" s="285"/>
      <c r="BP108" s="284"/>
      <c r="BQ108" s="284"/>
      <c r="BR108" s="284"/>
      <c r="BS108" s="284"/>
      <c r="BT108" s="284"/>
      <c r="BU108" s="284"/>
      <c r="BV108" s="285"/>
      <c r="BW108" s="284"/>
      <c r="BX108" s="284"/>
      <c r="BY108" s="284"/>
      <c r="BZ108" s="284"/>
      <c r="CA108" s="284"/>
      <c r="CB108" s="284"/>
      <c r="CC108" s="285"/>
      <c r="CD108" s="284"/>
      <c r="CE108" s="284"/>
      <c r="CF108" s="284"/>
      <c r="CG108" s="284"/>
      <c r="CH108" s="284"/>
      <c r="CI108" s="284"/>
      <c r="CJ108" s="285"/>
      <c r="CK108" s="284"/>
      <c r="CL108" s="284"/>
      <c r="CM108" s="284"/>
      <c r="CN108" s="284"/>
      <c r="CO108" s="284"/>
      <c r="CP108" s="284"/>
      <c r="CQ108" s="285"/>
      <c r="CS108" s="362"/>
      <c r="CX108" s="362"/>
      <c r="DC108" s="362"/>
      <c r="DH108" s="362"/>
      <c r="DM108" s="362"/>
      <c r="DR108" s="362"/>
      <c r="DW108" s="362"/>
    </row>
    <row r="109" spans="1:127" ht="15.75" thickBot="1">
      <c r="A109" s="265" t="s">
        <v>118</v>
      </c>
      <c r="B109" s="621" t="s">
        <v>124</v>
      </c>
      <c r="C109" s="621"/>
      <c r="D109" s="621"/>
      <c r="E109" s="266" t="s">
        <v>119</v>
      </c>
      <c r="F109" s="267">
        <v>2</v>
      </c>
      <c r="G109" s="264"/>
      <c r="H109" s="358">
        <v>9</v>
      </c>
      <c r="J109" s="206" t="s">
        <v>118</v>
      </c>
      <c r="K109" s="621"/>
      <c r="L109" s="621"/>
      <c r="M109" s="621"/>
      <c r="N109" s="5" t="s">
        <v>119</v>
      </c>
      <c r="O109" s="6"/>
      <c r="P109" s="3"/>
      <c r="Q109" s="359">
        <v>21</v>
      </c>
      <c r="S109" s="206" t="s">
        <v>118</v>
      </c>
      <c r="T109" s="624" t="s">
        <v>82</v>
      </c>
      <c r="U109" s="624"/>
      <c r="V109" s="624"/>
      <c r="W109" s="5" t="s">
        <v>119</v>
      </c>
      <c r="X109" s="6">
        <v>1</v>
      </c>
      <c r="Y109" s="3"/>
      <c r="Z109" s="359">
        <v>33</v>
      </c>
      <c r="AB109" s="206" t="s">
        <v>118</v>
      </c>
      <c r="AC109" s="624"/>
      <c r="AD109" s="624"/>
      <c r="AE109" s="624"/>
      <c r="AF109" s="5" t="s">
        <v>119</v>
      </c>
      <c r="AG109" s="6"/>
      <c r="AH109" s="3"/>
      <c r="AI109" s="359">
        <v>45</v>
      </c>
      <c r="AK109" s="206" t="s">
        <v>118</v>
      </c>
      <c r="AL109" s="621"/>
      <c r="AM109" s="621"/>
      <c r="AN109" s="621"/>
      <c r="AO109" s="5" t="s">
        <v>119</v>
      </c>
      <c r="AP109" s="6"/>
      <c r="AQ109" s="3"/>
      <c r="AR109" s="359">
        <v>57</v>
      </c>
      <c r="BO109" s="285"/>
      <c r="BP109" s="284"/>
      <c r="BQ109" s="284"/>
      <c r="BR109" s="284"/>
      <c r="BS109" s="284"/>
      <c r="BT109" s="284"/>
      <c r="BU109" s="284"/>
      <c r="BV109" s="285"/>
      <c r="BW109" s="284"/>
      <c r="BX109" s="284"/>
      <c r="BY109" s="284"/>
      <c r="BZ109" s="284"/>
      <c r="CA109" s="284"/>
      <c r="CB109" s="284"/>
      <c r="CC109" s="285"/>
      <c r="CD109" s="284"/>
      <c r="CE109" s="284"/>
      <c r="CF109" s="284"/>
      <c r="CG109" s="284"/>
      <c r="CH109" s="284"/>
      <c r="CI109" s="284"/>
      <c r="CJ109" s="285"/>
      <c r="CK109" s="284"/>
      <c r="CL109" s="284"/>
      <c r="CM109" s="284"/>
      <c r="CN109" s="284"/>
      <c r="CO109" s="284"/>
      <c r="CP109" s="284"/>
      <c r="CQ109" s="285"/>
      <c r="CS109" s="362"/>
      <c r="CX109" s="362"/>
      <c r="DC109" s="362"/>
      <c r="DH109" s="362"/>
      <c r="DM109" s="362"/>
      <c r="DR109" s="362"/>
      <c r="DW109" s="362"/>
    </row>
    <row r="110" spans="1:127" s="31" customFormat="1" ht="13.5" thickBot="1">
      <c r="A110" s="274" t="s">
        <v>5</v>
      </c>
      <c r="B110" s="275" t="s">
        <v>6</v>
      </c>
      <c r="C110" s="275" t="s">
        <v>7</v>
      </c>
      <c r="D110" s="276" t="s">
        <v>8</v>
      </c>
      <c r="E110" s="276" t="s">
        <v>9</v>
      </c>
      <c r="F110" s="276" t="s">
        <v>10</v>
      </c>
      <c r="G110" s="276" t="s">
        <v>11</v>
      </c>
      <c r="H110" s="277" t="s">
        <v>12</v>
      </c>
      <c r="I110"/>
      <c r="J110" s="274" t="s">
        <v>5</v>
      </c>
      <c r="K110" s="275" t="s">
        <v>6</v>
      </c>
      <c r="L110" s="275" t="s">
        <v>7</v>
      </c>
      <c r="M110" s="276" t="s">
        <v>8</v>
      </c>
      <c r="N110" s="276" t="s">
        <v>9</v>
      </c>
      <c r="O110" s="276" t="s">
        <v>10</v>
      </c>
      <c r="P110" s="276" t="s">
        <v>11</v>
      </c>
      <c r="Q110" s="277" t="s">
        <v>12</v>
      </c>
      <c r="R110"/>
      <c r="S110" s="274" t="s">
        <v>5</v>
      </c>
      <c r="T110" s="275" t="s">
        <v>6</v>
      </c>
      <c r="U110" s="275" t="s">
        <v>7</v>
      </c>
      <c r="V110" s="276" t="s">
        <v>8</v>
      </c>
      <c r="W110" s="276" t="s">
        <v>9</v>
      </c>
      <c r="X110" s="276" t="s">
        <v>10</v>
      </c>
      <c r="Y110" s="276" t="s">
        <v>11</v>
      </c>
      <c r="Z110" s="277" t="s">
        <v>12</v>
      </c>
      <c r="AA110"/>
      <c r="AB110" s="274" t="s">
        <v>5</v>
      </c>
      <c r="AC110" s="275" t="s">
        <v>6</v>
      </c>
      <c r="AD110" s="275" t="s">
        <v>7</v>
      </c>
      <c r="AE110" s="276" t="s">
        <v>8</v>
      </c>
      <c r="AF110" s="276" t="s">
        <v>9</v>
      </c>
      <c r="AG110" s="276" t="s">
        <v>10</v>
      </c>
      <c r="AH110" s="276" t="s">
        <v>11</v>
      </c>
      <c r="AI110" s="277" t="s">
        <v>12</v>
      </c>
      <c r="AJ110"/>
      <c r="AK110" s="274" t="s">
        <v>5</v>
      </c>
      <c r="AL110" s="275" t="s">
        <v>6</v>
      </c>
      <c r="AM110" s="275" t="s">
        <v>7</v>
      </c>
      <c r="AN110" s="276" t="s">
        <v>8</v>
      </c>
      <c r="AO110" s="276" t="s">
        <v>9</v>
      </c>
      <c r="AP110" s="276" t="s">
        <v>10</v>
      </c>
      <c r="AQ110" s="276" t="s">
        <v>11</v>
      </c>
      <c r="AR110" s="277" t="s">
        <v>12</v>
      </c>
      <c r="AS110"/>
      <c r="AT110"/>
      <c r="AU110"/>
      <c r="AV110"/>
      <c r="AW110"/>
      <c r="AX110"/>
      <c r="AY110"/>
      <c r="AZ110"/>
      <c r="BA110"/>
      <c r="BB110"/>
      <c r="BI110" s="284"/>
      <c r="BJ110" s="284"/>
      <c r="BK110" s="284"/>
      <c r="BL110" s="284"/>
      <c r="BM110" s="284"/>
      <c r="BN110" s="284"/>
      <c r="BO110" s="286"/>
      <c r="BP110" s="284"/>
      <c r="BQ110" s="284"/>
      <c r="BR110" s="284"/>
      <c r="BS110" s="284"/>
      <c r="BT110" s="284"/>
      <c r="BU110" s="284"/>
      <c r="BV110" s="286"/>
      <c r="BW110" s="284"/>
      <c r="BX110" s="284"/>
      <c r="BY110" s="284"/>
      <c r="BZ110" s="284"/>
      <c r="CA110" s="284"/>
      <c r="CB110" s="284"/>
      <c r="CC110" s="286"/>
      <c r="CD110" s="284"/>
      <c r="CE110" s="284"/>
      <c r="CF110" s="284"/>
      <c r="CG110" s="284"/>
      <c r="CH110" s="284"/>
      <c r="CI110" s="284"/>
      <c r="CJ110" s="286"/>
      <c r="CK110" s="284"/>
      <c r="CL110" s="284"/>
      <c r="CM110" s="284"/>
      <c r="CN110" s="284"/>
      <c r="CO110" s="284"/>
      <c r="CP110" s="284"/>
      <c r="CQ110" s="286"/>
      <c r="CS110" s="363"/>
      <c r="CT110" s="33"/>
      <c r="CU110" s="33"/>
      <c r="CV110" s="33"/>
      <c r="CW110" s="33"/>
      <c r="CX110" s="363"/>
      <c r="DC110" s="363"/>
      <c r="DH110" s="363"/>
      <c r="DM110" s="363"/>
      <c r="DR110" s="363"/>
      <c r="DW110" s="363"/>
    </row>
    <row r="111" spans="1:127" ht="15">
      <c r="A111" s="547" t="s">
        <v>371</v>
      </c>
      <c r="B111" s="453" t="s">
        <v>372</v>
      </c>
      <c r="C111" s="469"/>
      <c r="D111" s="383">
        <v>15.2</v>
      </c>
      <c r="E111" s="383">
        <v>14.1</v>
      </c>
      <c r="F111" s="383">
        <v>14.3</v>
      </c>
      <c r="G111" s="383">
        <v>14.45</v>
      </c>
      <c r="H111" s="384">
        <f aca="true" t="shared" si="91" ref="H111:H117">SUM(D111:G111)</f>
        <v>58.05</v>
      </c>
      <c r="I111" s="284">
        <f aca="true" t="shared" si="92" ref="I111:I116">RANK(H111,$H$111:$H$116,0)</f>
        <v>1</v>
      </c>
      <c r="J111" s="447"/>
      <c r="K111" s="448"/>
      <c r="L111" s="467"/>
      <c r="M111" s="383"/>
      <c r="N111" s="383"/>
      <c r="O111" s="383"/>
      <c r="P111" s="383"/>
      <c r="Q111" s="384">
        <f aca="true" t="shared" si="93" ref="Q111:Q117">SUM(M111:P111)</f>
        <v>0</v>
      </c>
      <c r="R111" s="284">
        <f aca="true" t="shared" si="94" ref="R111:R116">RANK(Q111,$Q$111:$Q$116,0)</f>
        <v>1</v>
      </c>
      <c r="S111" s="540" t="s">
        <v>385</v>
      </c>
      <c r="T111" s="448" t="s">
        <v>386</v>
      </c>
      <c r="U111" s="467"/>
      <c r="V111" s="383">
        <v>15.8</v>
      </c>
      <c r="W111" s="383">
        <v>14.5</v>
      </c>
      <c r="X111" s="383">
        <v>15.1</v>
      </c>
      <c r="Y111" s="383">
        <v>15</v>
      </c>
      <c r="Z111" s="384">
        <f aca="true" t="shared" si="95" ref="Z111:Z117">SUM(V111:Y111)</f>
        <v>60.4</v>
      </c>
      <c r="AA111" s="284">
        <f aca="true" t="shared" si="96" ref="AA111:AA116">RANK(Z111,$Z$111:$Z$116,0)</f>
        <v>4</v>
      </c>
      <c r="AB111" s="447"/>
      <c r="AC111" s="448"/>
      <c r="AD111" s="467"/>
      <c r="AE111" s="383"/>
      <c r="AF111" s="383"/>
      <c r="AG111" s="383"/>
      <c r="AH111" s="383"/>
      <c r="AI111" s="384">
        <f aca="true" t="shared" si="97" ref="AI111:AI117">SUM(AE111:AH111)</f>
        <v>0</v>
      </c>
      <c r="AJ111" s="284">
        <f aca="true" t="shared" si="98" ref="AJ111:AJ116">RANK(AI111,$AI$111:$AI$116,0)</f>
        <v>1</v>
      </c>
      <c r="AK111" s="457"/>
      <c r="AL111" s="461"/>
      <c r="AM111" s="465"/>
      <c r="AN111" s="383"/>
      <c r="AO111" s="383"/>
      <c r="AP111" s="383"/>
      <c r="AQ111" s="383"/>
      <c r="AR111" s="384">
        <f aca="true" t="shared" si="99" ref="AR111:AR117">SUM(AN111:AQ111)</f>
        <v>0</v>
      </c>
      <c r="AS111" s="284">
        <f aca="true" t="shared" si="100" ref="AS111:AS116">RANK(AR111,$AR$111:$AR$116,0)</f>
        <v>1</v>
      </c>
      <c r="BI111" s="284">
        <f>IF(($B$109)="DEBUTANTES",1,"")</f>
      </c>
      <c r="BJ111" s="284">
        <f>IF(($B$109)="DEBUTANTES",COUNTA($A$111:$A$116),"")</f>
      </c>
      <c r="BK111" s="284">
        <f>IF(($B$109)="DEBUTANTES",$D$117,"")</f>
      </c>
      <c r="BL111" s="284">
        <f>IF(($B$109)="DEBUTANTES",$E$117,"")</f>
      </c>
      <c r="BM111" s="284">
        <f>IF(($B$109)="DEBUTANTES",$F$117,"")</f>
      </c>
      <c r="BN111" s="284">
        <f>IF(($B$109)="DEBUTANTES",$G$117,"")</f>
      </c>
      <c r="BO111" s="285"/>
      <c r="BP111" s="284">
        <f>IF(($B$109)="PROMO-HONNEUR",1,"")</f>
        <v>1</v>
      </c>
      <c r="BQ111" s="284">
        <f>IF(($B$109)="PROMO-HONNEUR",COUNTA($A$111:$A$116),"")</f>
        <v>6</v>
      </c>
      <c r="BR111" s="284">
        <f>IF(($B$109)="PROMO-HONNEUR",$D$117,"")</f>
        <v>60.25</v>
      </c>
      <c r="BS111" s="284">
        <f>IF(($B$109)="PROMO-HONNEUR",$E$117,"")</f>
        <v>57</v>
      </c>
      <c r="BT111" s="284">
        <f>IF(($B$109)="PROMO-HONNEUR",$F$117,"")</f>
        <v>57.10000000000001</v>
      </c>
      <c r="BU111" s="284">
        <f>IF(($B$109)="PROMO-HONNEUR",$G$117,"")</f>
        <v>58.05</v>
      </c>
      <c r="BV111" s="285"/>
      <c r="BW111" s="284">
        <f>IF(($B$109)="HONNEUR",1,"")</f>
      </c>
      <c r="BX111" s="284">
        <f>IF(($B$109)="HONNEUR",COUNTA($A$111:$A$116),"")</f>
      </c>
      <c r="BY111" s="284">
        <f>IF(($B$109)="HONNEUR",$D$117,"")</f>
      </c>
      <c r="BZ111" s="284">
        <f>IF(($B$109)="HONNEUR",$E$117,"")</f>
      </c>
      <c r="CA111" s="284">
        <f>IF(($B$109)="HONNEUR",$F$117,"")</f>
      </c>
      <c r="CB111" s="284">
        <f>IF(($B$109)="HONNEUR",$G$117,"")</f>
      </c>
      <c r="CC111" s="285"/>
      <c r="CD111" s="284">
        <f>IF(($B$109)="PROMO-EXCEL.",1,"")</f>
      </c>
      <c r="CE111" s="284">
        <f>IF(($B$109)="PROMO-EXCEL.",COUNTA($A$111:$A$116),"")</f>
      </c>
      <c r="CF111" s="284">
        <f>IF(($B$109)="PROMO-EXCEL.",$D$117,"")</f>
      </c>
      <c r="CG111" s="284">
        <f>IF(($B$109)="PROMO-EXCEL.",$E$117,"")</f>
      </c>
      <c r="CH111" s="284">
        <f>IF(($B$109)="PROMO-EXCEL.",$F$117,"")</f>
      </c>
      <c r="CI111" s="284">
        <f>IF(($B$109)="PROMO-EXCEL.",$G$117,"")</f>
      </c>
      <c r="CJ111" s="285"/>
      <c r="CK111" s="284">
        <f>IF(($B$109)="EXCELLENCE",1,"")</f>
      </c>
      <c r="CL111" s="284">
        <f>IF(($B$109)="EXCELLENCE",COUNTA($A$111:$A$116),"")</f>
      </c>
      <c r="CM111" s="284">
        <f>IF(($B$109)="EXCELLENCE",$D$117,"")</f>
      </c>
      <c r="CN111" s="284">
        <f>IF(($B$109)="EXCELLENCE",$E$117,"")</f>
      </c>
      <c r="CO111" s="284">
        <f>IF(($B$109)="EXCELLENCE",$F$117,"")</f>
      </c>
      <c r="CP111" s="284">
        <f>IF(($B$109)="EXCELLENCE",$G$117,"")</f>
      </c>
      <c r="CQ111" s="285"/>
      <c r="CS111" s="362"/>
      <c r="CT111" s="33">
        <f>LARGE(D111:D116,1)</f>
        <v>15.2</v>
      </c>
      <c r="CU111" s="33">
        <f>LARGE(E111:E116,1)</f>
        <v>14.5</v>
      </c>
      <c r="CV111" s="33">
        <f>LARGE(F111:F116,1)</f>
        <v>14.3</v>
      </c>
      <c r="CW111" s="33">
        <f>LARGE(G111:G116,1)</f>
        <v>14.6</v>
      </c>
      <c r="CX111" s="362"/>
      <c r="CY111" s="33" t="e">
        <f>LARGE(M111:M116,1)</f>
        <v>#NUM!</v>
      </c>
      <c r="CZ111" s="33" t="e">
        <f>LARGE(N111:N116,1)</f>
        <v>#NUM!</v>
      </c>
      <c r="DA111" s="33" t="e">
        <f>LARGE(O111:O116,1)</f>
        <v>#NUM!</v>
      </c>
      <c r="DB111" s="33" t="e">
        <f>LARGE(P111:P116,1)</f>
        <v>#NUM!</v>
      </c>
      <c r="DC111" s="362"/>
      <c r="DD111" s="33">
        <f>LARGE(V111:V116,1)</f>
        <v>16.1</v>
      </c>
      <c r="DE111" s="33">
        <f>LARGE(W111:W116,1)</f>
        <v>15.4</v>
      </c>
      <c r="DF111" s="33">
        <f>LARGE(X111:X116,1)</f>
        <v>15.3</v>
      </c>
      <c r="DG111" s="33">
        <f>LARGE(Y111:Y116,1)</f>
        <v>16.3</v>
      </c>
      <c r="DH111" s="362"/>
      <c r="DI111" s="33" t="e">
        <f>LARGE(AE111:AE116,1)</f>
        <v>#NUM!</v>
      </c>
      <c r="DJ111" s="33" t="e">
        <f>LARGE(AF111:AF116,1)</f>
        <v>#NUM!</v>
      </c>
      <c r="DK111" s="33" t="e">
        <f>LARGE(AG111:AG116,1)</f>
        <v>#NUM!</v>
      </c>
      <c r="DL111" s="33" t="e">
        <f>LARGE(AH111:AH116,1)</f>
        <v>#NUM!</v>
      </c>
      <c r="DM111" s="362"/>
      <c r="DN111" s="33" t="e">
        <f>LARGE(AN111:AN116,1)</f>
        <v>#NUM!</v>
      </c>
      <c r="DO111" s="33" t="e">
        <f>LARGE(AO111:AO116,1)</f>
        <v>#NUM!</v>
      </c>
      <c r="DP111" s="33" t="e">
        <f>LARGE(AP111:AP116,1)</f>
        <v>#NUM!</v>
      </c>
      <c r="DQ111" s="33" t="e">
        <f>LARGE(AQ111:AQ116,1)</f>
        <v>#NUM!</v>
      </c>
      <c r="DR111" s="362"/>
      <c r="DW111" s="362"/>
    </row>
    <row r="112" spans="1:127" ht="15">
      <c r="A112" s="539" t="s">
        <v>373</v>
      </c>
      <c r="B112" s="454" t="s">
        <v>276</v>
      </c>
      <c r="C112" s="470"/>
      <c r="D112" s="383">
        <v>15</v>
      </c>
      <c r="E112" s="383">
        <v>14</v>
      </c>
      <c r="F112" s="383">
        <v>14.3</v>
      </c>
      <c r="G112" s="383">
        <v>14.3</v>
      </c>
      <c r="H112" s="384">
        <f t="shared" si="91"/>
        <v>57.599999999999994</v>
      </c>
      <c r="I112" s="284">
        <f t="shared" si="92"/>
        <v>3</v>
      </c>
      <c r="J112" s="449"/>
      <c r="K112" s="450"/>
      <c r="L112" s="468"/>
      <c r="M112" s="383"/>
      <c r="N112" s="383"/>
      <c r="O112" s="383"/>
      <c r="P112" s="383"/>
      <c r="Q112" s="384">
        <f t="shared" si="93"/>
        <v>0</v>
      </c>
      <c r="R112" s="284">
        <f t="shared" si="94"/>
        <v>1</v>
      </c>
      <c r="S112" s="541" t="s">
        <v>387</v>
      </c>
      <c r="T112" s="450" t="s">
        <v>388</v>
      </c>
      <c r="U112" s="468"/>
      <c r="V112" s="383">
        <v>15.5</v>
      </c>
      <c r="W112" s="383">
        <v>10.4</v>
      </c>
      <c r="X112" s="383">
        <v>14.3</v>
      </c>
      <c r="Y112" s="383">
        <v>16</v>
      </c>
      <c r="Z112" s="384">
        <f t="shared" si="95"/>
        <v>56.2</v>
      </c>
      <c r="AA112" s="284">
        <f t="shared" si="96"/>
        <v>6</v>
      </c>
      <c r="AB112" s="449"/>
      <c r="AC112" s="450"/>
      <c r="AD112" s="468"/>
      <c r="AE112" s="383"/>
      <c r="AF112" s="383"/>
      <c r="AG112" s="383"/>
      <c r="AH112" s="383"/>
      <c r="AI112" s="384">
        <f t="shared" si="97"/>
        <v>0</v>
      </c>
      <c r="AJ112" s="284">
        <f t="shared" si="98"/>
        <v>1</v>
      </c>
      <c r="AK112" s="457"/>
      <c r="AL112" s="461"/>
      <c r="AM112" s="465"/>
      <c r="AN112" s="383"/>
      <c r="AO112" s="383"/>
      <c r="AP112" s="383"/>
      <c r="AQ112" s="383"/>
      <c r="AR112" s="384">
        <f t="shared" si="99"/>
        <v>0</v>
      </c>
      <c r="AS112" s="284">
        <f t="shared" si="100"/>
        <v>1</v>
      </c>
      <c r="BI112" s="284">
        <f>IF(($K$109)="DEBUTANTES",1,"")</f>
      </c>
      <c r="BJ112" s="284">
        <f>IF(($K$109)="DEBUTANTES",COUNTA($J$111:$J$116),"")</f>
      </c>
      <c r="BK112" s="284">
        <f>IF(($K$109)="DEBUTANTES",$M$117,"")</f>
      </c>
      <c r="BL112" s="284">
        <f>IF(($K$109)="DEBUTANTES",$N$117,"")</f>
      </c>
      <c r="BM112" s="284">
        <f>IF(($K$109)="DEBUTANTES",$O$117,"")</f>
      </c>
      <c r="BN112" s="284">
        <f>IF(($K$109)="DEBUTANTES",$P$117,"")</f>
      </c>
      <c r="BO112" s="285"/>
      <c r="BP112" s="284">
        <f>IF(($K$109)="PROMO-HONNEUR",1,"")</f>
      </c>
      <c r="BQ112" s="284">
        <f>IF(($K$109)="PROMO-HONNEUR",COUNTA($J$111:$J$116),"")</f>
      </c>
      <c r="BR112" s="284">
        <f>IF(($K$109)="PROMO-HONNEUR",$M$117,"")</f>
      </c>
      <c r="BS112" s="284">
        <f>IF(($K$109)="PROMO-HONNEUR",$N$117,"")</f>
      </c>
      <c r="BT112" s="284">
        <f>IF(($K$109)="PROMO-HONNEUR",$O$117,"")</f>
      </c>
      <c r="BU112" s="284">
        <f>IF(($K$109)="PROMO-HONNEUR",$P$117,"")</f>
      </c>
      <c r="BV112" s="285"/>
      <c r="BW112" s="284">
        <f>IF(($K$109)="HONNEUR",1,"")</f>
      </c>
      <c r="BX112" s="284">
        <f>IF(($K$109)="HONNEUR",COUNTA($J$111:$J$116),"")</f>
      </c>
      <c r="BY112" s="284">
        <f>IF(($K$109)="HONNEUR",$M$117,"")</f>
      </c>
      <c r="BZ112" s="284">
        <f>IF(($K$109)="HONNEUR",$N$117,"")</f>
      </c>
      <c r="CA112" s="284">
        <f>IF(($K$109)="HONNEUR",$O$117,"")</f>
      </c>
      <c r="CB112" s="284">
        <f>IF(($K$109)="HONNEUR",$P$117,"")</f>
      </c>
      <c r="CC112" s="285"/>
      <c r="CD112" s="284">
        <f>IF(($K$109)="PROMO-EXCEL.",1,"")</f>
      </c>
      <c r="CE112" s="284">
        <f>IF(($K$109)="PROMO-EXCEL.",COUNTA($J$111:$J$116),"")</f>
      </c>
      <c r="CF112" s="284">
        <f>IF(($K$109)="PROMO-EXCEL.",$M$117,"")</f>
      </c>
      <c r="CG112" s="284">
        <f>IF(($K$109)="PROMO-EXCEL.",$N$117,"")</f>
      </c>
      <c r="CH112" s="284">
        <f>IF(($K$109)="PROMO-EXCEL.",$O$117,"")</f>
      </c>
      <c r="CI112" s="284">
        <f>IF(($K$109)="PROMO-EXCEL.",$P$117,"")</f>
      </c>
      <c r="CJ112" s="285"/>
      <c r="CK112" s="284">
        <f>IF(($K$109)="EXCELLENCE",1,"")</f>
      </c>
      <c r="CL112" s="284">
        <f>IF(($K$109)="EXCELLENCE",COUNTA($J$111:$J$116),"")</f>
      </c>
      <c r="CM112" s="284">
        <f>IF(($K$109)="EXCELLENCE",$M$117,"")</f>
      </c>
      <c r="CN112" s="284">
        <f>IF(($K$109)="EXCELLENCE",$N$117,"")</f>
      </c>
      <c r="CO112" s="284">
        <f>IF(($K$109)="EXCELLENCE",$O$117,"")</f>
      </c>
      <c r="CP112" s="284">
        <f>IF(($K$109)="EXCELLENCE",$P$117,"")</f>
      </c>
      <c r="CQ112" s="285"/>
      <c r="CS112" s="362"/>
      <c r="CT112" s="33">
        <f>LARGE(D111:D116,2)</f>
        <v>15.1</v>
      </c>
      <c r="CU112" s="33">
        <f>LARGE(E111:E116,2)</f>
        <v>14.3</v>
      </c>
      <c r="CV112" s="33">
        <f>LARGE(F111:F116,2)</f>
        <v>14.3</v>
      </c>
      <c r="CW112" s="33">
        <f>LARGE(G111:G116,2)</f>
        <v>14.55</v>
      </c>
      <c r="CX112" s="362"/>
      <c r="CY112" s="33" t="e">
        <f>LARGE(M111:M116,2)</f>
        <v>#NUM!</v>
      </c>
      <c r="CZ112" s="33" t="e">
        <f>LARGE(N111:N116,2)</f>
        <v>#NUM!</v>
      </c>
      <c r="DA112" s="33" t="e">
        <f>LARGE(O111:O116,2)</f>
        <v>#NUM!</v>
      </c>
      <c r="DB112" s="33" t="e">
        <f>LARGE(P111:P116,2)</f>
        <v>#NUM!</v>
      </c>
      <c r="DC112" s="362"/>
      <c r="DD112" s="33">
        <f>LARGE(V111:V116,2)</f>
        <v>15.8</v>
      </c>
      <c r="DE112" s="33">
        <f>LARGE(W111:W116,2)</f>
        <v>15.35</v>
      </c>
      <c r="DF112" s="33">
        <f>LARGE(X111:X116,2)</f>
        <v>15.1</v>
      </c>
      <c r="DG112" s="33">
        <f>LARGE(Y111:Y116,2)</f>
        <v>16.1</v>
      </c>
      <c r="DH112" s="362"/>
      <c r="DI112" s="33" t="e">
        <f>LARGE(AE111:AE116,2)</f>
        <v>#NUM!</v>
      </c>
      <c r="DJ112" s="33" t="e">
        <f>LARGE(AF111:AF116,2)</f>
        <v>#NUM!</v>
      </c>
      <c r="DK112" s="33" t="e">
        <f>LARGE(AG111:AG116,2)</f>
        <v>#NUM!</v>
      </c>
      <c r="DL112" s="33" t="e">
        <f>LARGE(AH111:AH116,2)</f>
        <v>#NUM!</v>
      </c>
      <c r="DM112" s="362"/>
      <c r="DN112" s="33" t="e">
        <f>LARGE(AN111:AN116,2)</f>
        <v>#NUM!</v>
      </c>
      <c r="DO112" s="33" t="e">
        <f>LARGE(AO111:AO116,2)</f>
        <v>#NUM!</v>
      </c>
      <c r="DP112" s="33" t="e">
        <f>LARGE(AP111:AP116,2)</f>
        <v>#NUM!</v>
      </c>
      <c r="DQ112" s="33" t="e">
        <f>LARGE(AQ111:AQ116,2)</f>
        <v>#NUM!</v>
      </c>
      <c r="DR112" s="362"/>
      <c r="DW112" s="362"/>
    </row>
    <row r="113" spans="1:127" ht="15">
      <c r="A113" s="539" t="s">
        <v>374</v>
      </c>
      <c r="B113" s="454" t="s">
        <v>276</v>
      </c>
      <c r="C113" s="470"/>
      <c r="D113" s="383">
        <v>14</v>
      </c>
      <c r="E113" s="383">
        <v>14.5</v>
      </c>
      <c r="F113" s="383">
        <v>14.2</v>
      </c>
      <c r="G113" s="383">
        <v>14.55</v>
      </c>
      <c r="H113" s="384">
        <f t="shared" si="91"/>
        <v>57.25</v>
      </c>
      <c r="I113" s="284">
        <f t="shared" si="92"/>
        <v>4</v>
      </c>
      <c r="J113" s="459"/>
      <c r="K113" s="460"/>
      <c r="L113" s="471"/>
      <c r="M113" s="383"/>
      <c r="N113" s="383"/>
      <c r="O113" s="383"/>
      <c r="P113" s="383"/>
      <c r="Q113" s="384">
        <f t="shared" si="93"/>
        <v>0</v>
      </c>
      <c r="R113" s="284">
        <f t="shared" si="94"/>
        <v>1</v>
      </c>
      <c r="S113" s="541" t="s">
        <v>389</v>
      </c>
      <c r="T113" s="450" t="s">
        <v>390</v>
      </c>
      <c r="U113" s="468"/>
      <c r="V113" s="383">
        <v>16.1</v>
      </c>
      <c r="W113" s="383">
        <v>15.4</v>
      </c>
      <c r="X113" s="383">
        <v>14.9</v>
      </c>
      <c r="Y113" s="383">
        <v>16</v>
      </c>
      <c r="Z113" s="384">
        <f t="shared" si="95"/>
        <v>62.4</v>
      </c>
      <c r="AA113" s="284">
        <f t="shared" si="96"/>
        <v>1</v>
      </c>
      <c r="AB113" s="449"/>
      <c r="AC113" s="450"/>
      <c r="AD113" s="468"/>
      <c r="AE113" s="383"/>
      <c r="AF113" s="383"/>
      <c r="AG113" s="383"/>
      <c r="AH113" s="383"/>
      <c r="AI113" s="384">
        <f t="shared" si="97"/>
        <v>0</v>
      </c>
      <c r="AJ113" s="284">
        <f t="shared" si="98"/>
        <v>1</v>
      </c>
      <c r="AK113" s="457"/>
      <c r="AL113" s="461"/>
      <c r="AM113" s="465"/>
      <c r="AN113" s="383"/>
      <c r="AO113" s="383"/>
      <c r="AP113" s="383"/>
      <c r="AQ113" s="383"/>
      <c r="AR113" s="384">
        <f t="shared" si="99"/>
        <v>0</v>
      </c>
      <c r="AS113" s="284">
        <f t="shared" si="100"/>
        <v>1</v>
      </c>
      <c r="BI113" s="284">
        <f>IF(($T$109)="DEBUTANTES",1,"")</f>
      </c>
      <c r="BJ113" s="284">
        <f>IF(($T$109)="DEBUTANTES",COUNTA($S$111:$S$116),"")</f>
      </c>
      <c r="BK113" s="284">
        <f>IF(($T$109)="DEBUTANTES",$V$117,"")</f>
      </c>
      <c r="BL113" s="284">
        <f>IF(($T$109)="DEBUTANTES",$W$117,"")</f>
      </c>
      <c r="BM113" s="284">
        <f>IF(($T$109)="DEBUTANTES",$X$117,"")</f>
      </c>
      <c r="BN113" s="284">
        <f>IF(($T$109)="DEBUTANTES",$Y$117,"")</f>
      </c>
      <c r="BO113" s="285"/>
      <c r="BP113" s="284">
        <f>IF(($T$109)="PROMO-HONNEUR",1,"")</f>
      </c>
      <c r="BQ113" s="284">
        <f>IF(($T$109)="PROMO-HONNEUR",COUNTA($S$111:$S$116),"")</f>
      </c>
      <c r="BR113" s="284">
        <f>IF(($T$109)="PROMO-HONNEUR",$V$117,"")</f>
      </c>
      <c r="BS113" s="284">
        <f>IF(($T$109)="PROMO-HONNEUR",$W$117,"")</f>
      </c>
      <c r="BT113" s="284">
        <f>IF(($T$109)="PROMO-HONNEUR",$X$117,"")</f>
      </c>
      <c r="BU113" s="284">
        <f>IF(($T$109)="PROMO-HONNEUR",$Y$117,"")</f>
      </c>
      <c r="BV113" s="285"/>
      <c r="BW113" s="284">
        <f>IF(($T$109)="HONNEUR",1,"")</f>
        <v>1</v>
      </c>
      <c r="BX113" s="284">
        <f>IF(($T$109)="HONNEUR",COUNTA($S$111:$S$116),"")</f>
        <v>6</v>
      </c>
      <c r="BY113" s="284">
        <f>IF(($T$109)="HONNEUR",$V$117,"")</f>
        <v>63</v>
      </c>
      <c r="BZ113" s="284">
        <f>IF(($T$109)="HONNEUR",$W$117,"")</f>
        <v>59.55</v>
      </c>
      <c r="CA113" s="284">
        <f>IF(($T$109)="HONNEUR",$X$117,"")</f>
        <v>60</v>
      </c>
      <c r="CB113" s="284">
        <f>IF(($T$109)="HONNEUR",$Y$117,"")</f>
        <v>64.4</v>
      </c>
      <c r="CC113" s="285"/>
      <c r="CD113" s="284">
        <f>IF(($T$109)="PROMO-EXCEL.",1,"")</f>
      </c>
      <c r="CE113" s="284">
        <f>IF(($T$109)="PROMO-EXCEL.",COUNTA($S$111:$S$116),"")</f>
      </c>
      <c r="CF113" s="284">
        <f>IF(($T$109)="PROMO-EXCEL.",$V$117,"")</f>
      </c>
      <c r="CG113" s="284">
        <f>IF(($T$109)="PROMO-EXCEL.",$W$117,"")</f>
      </c>
      <c r="CH113" s="284">
        <f>IF(($T$109)="PROMO-EXCEL.",$X$117,"")</f>
      </c>
      <c r="CI113" s="284">
        <f>IF(($T$109)="PROMO-EXCEL.",$Y$117,"")</f>
      </c>
      <c r="CJ113" s="285"/>
      <c r="CK113" s="284">
        <f>IF(($T$109)="EXCELLENCE",1,"")</f>
      </c>
      <c r="CL113" s="284">
        <f>IF(($T$109)="EXCELLENCE",COUNTA($S$111:$S$116),"")</f>
      </c>
      <c r="CM113" s="284">
        <f>IF(($T$109)="EXCELLENCE",$V$117,"")</f>
      </c>
      <c r="CN113" s="284">
        <f>IF(($T$109)="EXCELLENCE",$W$117,"")</f>
      </c>
      <c r="CO113" s="284">
        <f>IF(($T$109)="EXCELLENCE",$X$117,"")</f>
      </c>
      <c r="CP113" s="284">
        <f>IF(($T$109)="EXCELLENCE",$Y$117,"")</f>
      </c>
      <c r="CQ113" s="285"/>
      <c r="CS113" s="362"/>
      <c r="CT113" s="33">
        <f>LARGE(D111:D116,3)</f>
        <v>15</v>
      </c>
      <c r="CU113" s="33">
        <f>LARGE(E111:E116,3)</f>
        <v>14.1</v>
      </c>
      <c r="CV113" s="33">
        <f>LARGE(F111:F116,3)</f>
        <v>14.3</v>
      </c>
      <c r="CW113" s="33">
        <f>LARGE(G111:G116,3)</f>
        <v>14.45</v>
      </c>
      <c r="CX113" s="362"/>
      <c r="CY113" s="33" t="e">
        <f>LARGE(M111:M116,3)</f>
        <v>#NUM!</v>
      </c>
      <c r="CZ113" s="33" t="e">
        <f>LARGE(N111:N116,3)</f>
        <v>#NUM!</v>
      </c>
      <c r="DA113" s="33" t="e">
        <f>LARGE(O111:O116,3)</f>
        <v>#NUM!</v>
      </c>
      <c r="DB113" s="33" t="e">
        <f>LARGE(P111:P116,3)</f>
        <v>#NUM!</v>
      </c>
      <c r="DC113" s="362"/>
      <c r="DD113" s="33">
        <f>LARGE(V111:V116,3)</f>
        <v>15.6</v>
      </c>
      <c r="DE113" s="33">
        <f>LARGE(W111:W116,3)</f>
        <v>14.5</v>
      </c>
      <c r="DF113" s="33">
        <f>LARGE(X111:X116,3)</f>
        <v>14.9</v>
      </c>
      <c r="DG113" s="33">
        <f>LARGE(Y111:Y116,3)</f>
        <v>16</v>
      </c>
      <c r="DH113" s="362"/>
      <c r="DI113" s="33" t="e">
        <f>LARGE(AE111:AE116,3)</f>
        <v>#NUM!</v>
      </c>
      <c r="DJ113" s="33" t="e">
        <f>LARGE(AF111:AF116,3)</f>
        <v>#NUM!</v>
      </c>
      <c r="DK113" s="33" t="e">
        <f>LARGE(AG111:AG116,3)</f>
        <v>#NUM!</v>
      </c>
      <c r="DL113" s="33" t="e">
        <f>LARGE(AH111:AH116,3)</f>
        <v>#NUM!</v>
      </c>
      <c r="DM113" s="362"/>
      <c r="DN113" s="33" t="e">
        <f>LARGE(AN111:AN116,3)</f>
        <v>#NUM!</v>
      </c>
      <c r="DO113" s="33" t="e">
        <f>LARGE(AO111:AO116,3)</f>
        <v>#NUM!</v>
      </c>
      <c r="DP113" s="33" t="e">
        <f>LARGE(AP111:AP116,3)</f>
        <v>#NUM!</v>
      </c>
      <c r="DQ113" s="33" t="e">
        <f>LARGE(AQ111:AQ116,3)</f>
        <v>#NUM!</v>
      </c>
      <c r="DR113" s="362"/>
      <c r="DW113" s="362"/>
    </row>
    <row r="114" spans="1:127" ht="15">
      <c r="A114" s="539" t="s">
        <v>375</v>
      </c>
      <c r="B114" s="454" t="s">
        <v>376</v>
      </c>
      <c r="C114" s="470"/>
      <c r="D114" s="383">
        <v>14.95</v>
      </c>
      <c r="E114" s="383">
        <v>14.1</v>
      </c>
      <c r="F114" s="383">
        <v>13</v>
      </c>
      <c r="G114" s="383">
        <v>14.6</v>
      </c>
      <c r="H114" s="384">
        <f t="shared" si="91"/>
        <v>56.65</v>
      </c>
      <c r="I114" s="284">
        <f t="shared" si="92"/>
        <v>5</v>
      </c>
      <c r="J114" s="449"/>
      <c r="K114" s="450"/>
      <c r="L114" s="468"/>
      <c r="M114" s="383"/>
      <c r="N114" s="383"/>
      <c r="O114" s="383"/>
      <c r="P114" s="383"/>
      <c r="Q114" s="384">
        <f t="shared" si="93"/>
        <v>0</v>
      </c>
      <c r="R114" s="284">
        <f t="shared" si="94"/>
        <v>1</v>
      </c>
      <c r="S114" s="541" t="s">
        <v>391</v>
      </c>
      <c r="T114" s="450" t="s">
        <v>207</v>
      </c>
      <c r="U114" s="468"/>
      <c r="V114" s="383">
        <v>15.5</v>
      </c>
      <c r="W114" s="383">
        <v>13.75</v>
      </c>
      <c r="X114" s="383">
        <v>14.3</v>
      </c>
      <c r="Y114" s="383">
        <v>14.4</v>
      </c>
      <c r="Z114" s="384">
        <f t="shared" si="95"/>
        <v>57.949999999999996</v>
      </c>
      <c r="AA114" s="284">
        <f t="shared" si="96"/>
        <v>5</v>
      </c>
      <c r="AB114" s="449"/>
      <c r="AC114" s="450"/>
      <c r="AD114" s="468"/>
      <c r="AE114" s="383"/>
      <c r="AF114" s="383"/>
      <c r="AG114" s="383"/>
      <c r="AH114" s="383"/>
      <c r="AI114" s="384">
        <f t="shared" si="97"/>
        <v>0</v>
      </c>
      <c r="AJ114" s="284">
        <f t="shared" si="98"/>
        <v>1</v>
      </c>
      <c r="AK114" s="457"/>
      <c r="AL114" s="461"/>
      <c r="AM114" s="465"/>
      <c r="AN114" s="383"/>
      <c r="AO114" s="383"/>
      <c r="AP114" s="383"/>
      <c r="AQ114" s="383"/>
      <c r="AR114" s="384">
        <f t="shared" si="99"/>
        <v>0</v>
      </c>
      <c r="AS114" s="284">
        <f t="shared" si="100"/>
        <v>1</v>
      </c>
      <c r="BI114" s="284">
        <f>IF(($AC$109)="DEBUTANTES",1,"")</f>
      </c>
      <c r="BJ114" s="284">
        <f>IF(($AC$109)="DEBUTANTES",COUNTA($AB$111:$AB$116),"")</f>
      </c>
      <c r="BK114" s="284">
        <f>IF(($AC$109)="DEBUTANTES",$AE$117,"")</f>
      </c>
      <c r="BL114" s="284">
        <f>IF(($AC$109)="DEBUTANTES",$AF$117,"")</f>
      </c>
      <c r="BM114" s="284">
        <f>IF(($AC$109)="DEBUTANTES",$AG$117,"")</f>
      </c>
      <c r="BN114" s="284">
        <f>IF(($AC$109)="DEBUTANTES",$AH$117,"")</f>
      </c>
      <c r="BO114" s="285"/>
      <c r="BP114" s="284">
        <f>IF(($AC$109)="PROMO-HONNEUR",1,"")</f>
      </c>
      <c r="BQ114" s="284">
        <f>IF(($AC$109)="PROMO-HONNEUR",COUNTA($AB$111:$AB$116),"")</f>
      </c>
      <c r="BR114" s="284">
        <f>IF(($AC$109)="PROMO-HONNEUR",$AE$117,"")</f>
      </c>
      <c r="BS114" s="284">
        <f>IF(($AC$109)="PROMO-HONNEUR",$AF$117,"")</f>
      </c>
      <c r="BT114" s="284">
        <f>IF(($AC$109)="PROMO-HONNEUR",$AG$117,"")</f>
      </c>
      <c r="BU114" s="284">
        <f>IF(($AC$109)="PROMO-HONNEUR",$AH$117,"")</f>
      </c>
      <c r="BV114" s="285"/>
      <c r="BW114" s="284">
        <f>IF(($AC$109)="HONNEUR",1,"")</f>
      </c>
      <c r="BX114" s="284">
        <f>IF(($AC$109)="HONNEUR",COUNTA($AB$111:$AB$116),"")</f>
      </c>
      <c r="BY114" s="284">
        <f>IF(($AC$109)="HONNEUR",$AE$117,"")</f>
      </c>
      <c r="BZ114" s="284">
        <f>IF(($AC$109)="HONNEUR",$AF$117,"")</f>
      </c>
      <c r="CA114" s="284">
        <f>IF(($AC$109)="HONNEUR",$AG$117,"")</f>
      </c>
      <c r="CB114" s="284">
        <f>IF(($AC$109)="HONNEUR",$AH$117,"")</f>
      </c>
      <c r="CC114" s="285"/>
      <c r="CD114" s="284">
        <f>IF(($AC$109)="PROMO-EXCEL.",1,"")</f>
      </c>
      <c r="CE114" s="284">
        <f>IF(($AC$109)="PROMO-EXCEL.",COUNTA($AB$111:$AB$116),"")</f>
      </c>
      <c r="CF114" s="284">
        <f>IF(($AC$109)="PROMO-EXCEL.",$AE$117,"")</f>
      </c>
      <c r="CG114" s="284">
        <f>IF(($AC$109)="PROMO-EXCEL.",$AF$117,"")</f>
      </c>
      <c r="CH114" s="284">
        <f>IF(($AC$109)="PROMO-EXCEL.",$AG$117,"")</f>
      </c>
      <c r="CI114" s="284">
        <f>IF(($AC$109)="PROMO-EXCEL.",$AH$117,"")</f>
      </c>
      <c r="CJ114" s="285"/>
      <c r="CK114" s="284">
        <f>IF(($AC$109)="EXCELLENCE",1,"")</f>
      </c>
      <c r="CL114" s="284">
        <f>IF(($AC$109)="EXCELLENCE",COUNTA($AB$111:$AB$116),"")</f>
      </c>
      <c r="CM114" s="284">
        <f>IF(($AC$109)="EXCELLENCE",$AE$117,"")</f>
      </c>
      <c r="CN114" s="284">
        <f>IF(($AC$109)="EXCELLENCE",$AF$117,"")</f>
      </c>
      <c r="CO114" s="284">
        <f>IF(($AC$109)="EXCELLENCE",$AG$117,"")</f>
      </c>
      <c r="CP114" s="284">
        <f>IF(($AC$109)="EXCELLENCE",$AH$117,"")</f>
      </c>
      <c r="CQ114" s="285"/>
      <c r="CS114" s="362"/>
      <c r="CT114" s="33">
        <f>LARGE(D111:D116,4)</f>
        <v>14.95</v>
      </c>
      <c r="CU114" s="33">
        <f>LARGE(E111:E116,4)</f>
        <v>14.1</v>
      </c>
      <c r="CV114" s="33">
        <f>LARGE(F111:F116,4)</f>
        <v>14.2</v>
      </c>
      <c r="CW114" s="33">
        <f>LARGE(G111:G116,4)</f>
        <v>14.45</v>
      </c>
      <c r="CX114" s="362"/>
      <c r="CY114" s="33" t="e">
        <f>LARGE(M111:M116,4)</f>
        <v>#NUM!</v>
      </c>
      <c r="CZ114" s="33" t="e">
        <f>LARGE(N111:N116,4)</f>
        <v>#NUM!</v>
      </c>
      <c r="DA114" s="33" t="e">
        <f>LARGE(O111:O116,4)</f>
        <v>#NUM!</v>
      </c>
      <c r="DB114" s="33" t="e">
        <f>LARGE(P111:P116,4)</f>
        <v>#NUM!</v>
      </c>
      <c r="DC114" s="362"/>
      <c r="DD114" s="33">
        <f>LARGE(V111:V116,4)</f>
        <v>15.5</v>
      </c>
      <c r="DE114" s="33">
        <f>LARGE(W111:W116,4)</f>
        <v>14.3</v>
      </c>
      <c r="DF114" s="33">
        <f>LARGE(X111:X116,4)</f>
        <v>14.7</v>
      </c>
      <c r="DG114" s="33">
        <f>LARGE(Y111:Y116,4)</f>
        <v>16</v>
      </c>
      <c r="DH114" s="362"/>
      <c r="DI114" s="33" t="e">
        <f>LARGE(AE111:AE116,4)</f>
        <v>#NUM!</v>
      </c>
      <c r="DJ114" s="33" t="e">
        <f>LARGE(AF111:AF116,4)</f>
        <v>#NUM!</v>
      </c>
      <c r="DK114" s="33" t="e">
        <f>LARGE(AG111:AG116,4)</f>
        <v>#NUM!</v>
      </c>
      <c r="DL114" s="33" t="e">
        <f>LARGE(AH111:AH116,4)</f>
        <v>#NUM!</v>
      </c>
      <c r="DM114" s="362"/>
      <c r="DN114" s="33" t="e">
        <f>LARGE(AN111:AN116,4)</f>
        <v>#NUM!</v>
      </c>
      <c r="DO114" s="33" t="e">
        <f>LARGE(AO111:AO116,4)</f>
        <v>#NUM!</v>
      </c>
      <c r="DP114" s="33" t="e">
        <f>LARGE(AP111:AP116,4)</f>
        <v>#NUM!</v>
      </c>
      <c r="DQ114" s="33" t="e">
        <f>LARGE(AQ111:AQ116,4)</f>
        <v>#NUM!</v>
      </c>
      <c r="DR114" s="362"/>
      <c r="DW114" s="362"/>
    </row>
    <row r="115" spans="1:127" ht="15">
      <c r="A115" s="539" t="s">
        <v>377</v>
      </c>
      <c r="B115" s="454" t="s">
        <v>378</v>
      </c>
      <c r="C115" s="470"/>
      <c r="D115" s="383">
        <v>15.1</v>
      </c>
      <c r="E115" s="383">
        <v>14.3</v>
      </c>
      <c r="F115" s="383">
        <v>14.3</v>
      </c>
      <c r="G115" s="383">
        <v>14.2</v>
      </c>
      <c r="H115" s="384">
        <f t="shared" si="91"/>
        <v>57.900000000000006</v>
      </c>
      <c r="I115" s="284">
        <f t="shared" si="92"/>
        <v>2</v>
      </c>
      <c r="J115" s="449"/>
      <c r="K115" s="450"/>
      <c r="L115" s="468"/>
      <c r="M115" s="383"/>
      <c r="N115" s="383"/>
      <c r="O115" s="383"/>
      <c r="P115" s="383"/>
      <c r="Q115" s="384">
        <f t="shared" si="93"/>
        <v>0</v>
      </c>
      <c r="R115" s="284">
        <f t="shared" si="94"/>
        <v>1</v>
      </c>
      <c r="S115" s="541" t="s">
        <v>392</v>
      </c>
      <c r="T115" s="450" t="s">
        <v>393</v>
      </c>
      <c r="U115" s="468"/>
      <c r="V115" s="383">
        <v>15.5</v>
      </c>
      <c r="W115" s="383">
        <v>14.3</v>
      </c>
      <c r="X115" s="383">
        <v>14.7</v>
      </c>
      <c r="Y115" s="383">
        <v>16.3</v>
      </c>
      <c r="Z115" s="384">
        <f t="shared" si="95"/>
        <v>60.8</v>
      </c>
      <c r="AA115" s="284">
        <f t="shared" si="96"/>
        <v>3</v>
      </c>
      <c r="AB115" s="449"/>
      <c r="AC115" s="450"/>
      <c r="AD115" s="468"/>
      <c r="AE115" s="383"/>
      <c r="AF115" s="383"/>
      <c r="AG115" s="383"/>
      <c r="AH115" s="383"/>
      <c r="AI115" s="384">
        <f t="shared" si="97"/>
        <v>0</v>
      </c>
      <c r="AJ115" s="284">
        <f t="shared" si="98"/>
        <v>1</v>
      </c>
      <c r="AK115" s="457"/>
      <c r="AL115" s="461"/>
      <c r="AM115" s="465"/>
      <c r="AN115" s="383"/>
      <c r="AO115" s="383"/>
      <c r="AP115" s="383"/>
      <c r="AQ115" s="383"/>
      <c r="AR115" s="384">
        <f t="shared" si="99"/>
        <v>0</v>
      </c>
      <c r="AS115" s="284">
        <f t="shared" si="100"/>
        <v>1</v>
      </c>
      <c r="BI115" s="284">
        <f>IF(($AL$109)="DEBUTANTES",1,"")</f>
      </c>
      <c r="BJ115" s="284">
        <f>IF(($AL$109)="DEBUTANTES",COUNTA($AK$111:$AK$116),"")</f>
      </c>
      <c r="BK115" s="284">
        <f>IF(($AL$109)="DEBUTANTES",$AN$117,"")</f>
      </c>
      <c r="BL115" s="284">
        <f>IF(($AL$109)="DEBUTANTES",$AO$117,"")</f>
      </c>
      <c r="BM115" s="284">
        <f>IF(($AL$109)="DEBUTANTES",$AP$117,"")</f>
      </c>
      <c r="BN115" s="284">
        <f>IF(($AL$109)="DEBUTANTES",$AQ$117,"")</f>
      </c>
      <c r="BO115" s="285"/>
      <c r="BP115" s="284">
        <f>IF(($AL$109)="PROMO-HONNEUR",1,"")</f>
      </c>
      <c r="BQ115" s="284">
        <f>IF(($AL$109)="PROMO-HONNEUR",COUNTA($AK$111:$AK$116),"")</f>
      </c>
      <c r="BR115" s="284">
        <f>IF(($AL$109)="PROMO-HONNEUR",$AN$117,"")</f>
      </c>
      <c r="BS115" s="284">
        <f>IF(($AL$109)="PROMO-HONNEUR",$AO$117,"")</f>
      </c>
      <c r="BT115" s="284">
        <f>IF(($AL$109)="PROMO-HONNEUR",$AP$117,"")</f>
      </c>
      <c r="BU115" s="284">
        <f>IF(($AL$109)="PROMO-HONNEUR",$AQ$117,"")</f>
      </c>
      <c r="BV115" s="285"/>
      <c r="BW115" s="284">
        <f>IF(($AL$109)="HONNEUR",1,"")</f>
      </c>
      <c r="BX115" s="284">
        <f>IF(($AL$109)="HONNEUR",COUNTA($AK$111:$AK$116),"")</f>
      </c>
      <c r="BY115" s="284">
        <f>IF(($AL$109)="HONNEUR",$AN$117,"")</f>
      </c>
      <c r="BZ115" s="284">
        <f>IF(($AL$109)="HONNEUR",$AO$117,"")</f>
      </c>
      <c r="CA115" s="284">
        <f>IF(($AL$109)="HONNEUR",$AP$117,"")</f>
      </c>
      <c r="CB115" s="284">
        <f>IF(($AL$109)="HONNEUR",$AQ$117,"")</f>
      </c>
      <c r="CC115" s="285"/>
      <c r="CD115" s="284">
        <f>IF(($AL$109)="PROMO-EXCEL.",1,"")</f>
      </c>
      <c r="CE115" s="284">
        <f>IF(($AL$109)="PROMO-EXCEL.",COUNTA($AK$111:$AK$116),"")</f>
      </c>
      <c r="CF115" s="284">
        <f>IF(($AL$109)="PROMO-EXCEL.",$AN$117,"")</f>
      </c>
      <c r="CG115" s="284">
        <f>IF(($AL$109)="PROMO-EXCEL.",$AO$117,"")</f>
      </c>
      <c r="CH115" s="284">
        <f>IF(($AL$109)="PROMO-EXCEL.",$AP$117,"")</f>
      </c>
      <c r="CI115" s="284">
        <f>IF(($AL$109)="PROMO-EXCEL.",$AQ$117,"")</f>
      </c>
      <c r="CJ115" s="285"/>
      <c r="CK115" s="284">
        <f>IF(($AL$109)="EXCELLENCE",1,"")</f>
      </c>
      <c r="CL115" s="284">
        <f>IF(($AL$109)="EXCELLENCE",COUNTA($AK$111:$AK$116),"")</f>
      </c>
      <c r="CM115" s="284">
        <f>IF(($AL$109)="EXCELLENCE",$AN$117,"")</f>
      </c>
      <c r="CN115" s="284">
        <f>IF(($AL$109)="EXCELLENCE",$AO$117,"")</f>
      </c>
      <c r="CO115" s="284">
        <f>IF(($AL$109)="EXCELLENCE",$AP$117,"")</f>
      </c>
      <c r="CP115" s="284">
        <f>IF(($AL$109)="EXCELLENCE",$AQ$117,"")</f>
      </c>
      <c r="CQ115" s="285"/>
      <c r="CS115" s="362"/>
      <c r="CX115" s="362"/>
      <c r="CY115" s="33"/>
      <c r="CZ115" s="33"/>
      <c r="DA115" s="33"/>
      <c r="DB115" s="33"/>
      <c r="DC115" s="362"/>
      <c r="DD115" s="33"/>
      <c r="DE115" s="33"/>
      <c r="DF115" s="33"/>
      <c r="DG115" s="33"/>
      <c r="DH115" s="362"/>
      <c r="DI115" s="33"/>
      <c r="DJ115" s="33"/>
      <c r="DK115" s="33"/>
      <c r="DL115" s="33"/>
      <c r="DM115" s="362"/>
      <c r="DN115" s="33"/>
      <c r="DO115" s="33"/>
      <c r="DP115" s="33"/>
      <c r="DQ115" s="33"/>
      <c r="DR115" s="362"/>
      <c r="DW115" s="362"/>
    </row>
    <row r="116" spans="1:127" ht="15.75" thickBot="1">
      <c r="A116" s="541" t="s">
        <v>383</v>
      </c>
      <c r="B116" s="450" t="s">
        <v>384</v>
      </c>
      <c r="C116" s="470"/>
      <c r="D116" s="383">
        <v>14.4</v>
      </c>
      <c r="E116" s="383">
        <v>13.3</v>
      </c>
      <c r="F116" s="383">
        <v>14</v>
      </c>
      <c r="G116" s="383">
        <v>14.45</v>
      </c>
      <c r="H116" s="384">
        <f t="shared" si="91"/>
        <v>56.150000000000006</v>
      </c>
      <c r="I116" s="284">
        <f t="shared" si="92"/>
        <v>6</v>
      </c>
      <c r="J116" s="451"/>
      <c r="K116" s="452"/>
      <c r="L116" s="468"/>
      <c r="M116" s="383"/>
      <c r="N116" s="383"/>
      <c r="O116" s="383"/>
      <c r="P116" s="383"/>
      <c r="Q116" s="384">
        <f t="shared" si="93"/>
        <v>0</v>
      </c>
      <c r="R116" s="284">
        <f t="shared" si="94"/>
        <v>1</v>
      </c>
      <c r="S116" s="542" t="s">
        <v>394</v>
      </c>
      <c r="T116" s="452" t="s">
        <v>395</v>
      </c>
      <c r="U116" s="468"/>
      <c r="V116" s="383">
        <v>15.6</v>
      </c>
      <c r="W116" s="383">
        <v>15.35</v>
      </c>
      <c r="X116" s="383">
        <v>15.3</v>
      </c>
      <c r="Y116" s="383">
        <v>16.1</v>
      </c>
      <c r="Z116" s="384">
        <f t="shared" si="95"/>
        <v>62.35</v>
      </c>
      <c r="AA116" s="284">
        <f t="shared" si="96"/>
        <v>2</v>
      </c>
      <c r="AB116" s="451"/>
      <c r="AC116" s="452"/>
      <c r="AD116" s="468"/>
      <c r="AE116" s="383"/>
      <c r="AF116" s="383"/>
      <c r="AG116" s="383"/>
      <c r="AH116" s="383"/>
      <c r="AI116" s="384">
        <f t="shared" si="97"/>
        <v>0</v>
      </c>
      <c r="AJ116" s="284">
        <f t="shared" si="98"/>
        <v>1</v>
      </c>
      <c r="AK116" s="457"/>
      <c r="AL116" s="461"/>
      <c r="AM116" s="465"/>
      <c r="AN116" s="383"/>
      <c r="AO116" s="383"/>
      <c r="AP116" s="383"/>
      <c r="AQ116" s="383"/>
      <c r="AR116" s="384">
        <f t="shared" si="99"/>
        <v>0</v>
      </c>
      <c r="AS116" s="284">
        <f t="shared" si="100"/>
        <v>1</v>
      </c>
      <c r="BI116" s="284">
        <f>IF(($AU$109)="DEBUTANTES",1,"")</f>
      </c>
      <c r="BJ116" s="284">
        <f>IF(($AU$109)="DEBUTANTES",COUNTA($AT$111:$AT$116),"")</f>
      </c>
      <c r="BK116" s="284">
        <f>IF(($AU$109)="DEBUTANTES",$AW$117,"")</f>
      </c>
      <c r="BL116" s="284">
        <f>IF(($AU$109)="DEBUTANTES",$AX$117,"")</f>
      </c>
      <c r="BM116" s="284">
        <f>IF(($AU$109)="DEBUTANTES",$AY$117,"")</f>
      </c>
      <c r="BN116" s="284">
        <f>IF(($AU$109)="DEBUTANTES",$AZ$117,"")</f>
      </c>
      <c r="BO116" s="285"/>
      <c r="BP116" s="284">
        <f>IF(($AU$109)="PROMO-HONNEUR",1,"")</f>
      </c>
      <c r="BQ116" s="284">
        <f>IF(($AU$109)="PROMO-HONNEUR",COUNTA($AT$111:$AT$116),"")</f>
      </c>
      <c r="BR116" s="284">
        <f>IF(($AU$109)="PROMO-HONNEUR",$AW$117,"")</f>
      </c>
      <c r="BS116" s="284">
        <f>IF(($AU$109)="PROMO-HONNEUR",$AX$117,"")</f>
      </c>
      <c r="BT116" s="284">
        <f>IF(($AU$109)="PROMO-HONNEUR",$AY$117,"")</f>
      </c>
      <c r="BU116" s="284">
        <f>IF(($AU$109)="PROMO-HONNEUR",$AZ$117,"")</f>
      </c>
      <c r="BV116" s="285"/>
      <c r="BW116" s="284">
        <f>IF(($AU$109)="HONNEUR",1,"")</f>
      </c>
      <c r="BX116" s="284">
        <f>IF(($AU$109)="HONNEUR",COUNTA($AT$111:$AT$116),"")</f>
      </c>
      <c r="BY116" s="284">
        <f>IF(($AU$109)="HONNEUR",$AW$117,"")</f>
      </c>
      <c r="BZ116" s="284">
        <f>IF(($AU$109)="HONNEUR",$AX$117,"")</f>
      </c>
      <c r="CA116" s="284">
        <f>IF(($AU$109)="HONNEUR",$AY$117,"")</f>
      </c>
      <c r="CB116" s="284">
        <f>IF(($AU$109)="HONNEUR",$AZ$117,"")</f>
      </c>
      <c r="CC116" s="285"/>
      <c r="CD116" s="284">
        <f>IF(($AU$109)="PROMO-EXCEL.",1,"")</f>
      </c>
      <c r="CE116" s="284">
        <f>IF(($AU$109)="PROMO-EXCEL.",COUNTA($AT$111:$AT$116),"")</f>
      </c>
      <c r="CF116" s="284">
        <f>IF(($AU$109)="PROMO-EXCEL.",$AW$117,"")</f>
      </c>
      <c r="CG116" s="284">
        <f>IF(($AU$109)="PROMO-EXCEL.",$AX$117,"")</f>
      </c>
      <c r="CH116" s="284">
        <f>IF(($AU$109)="PROMO-EXCEL.",$AY$117,"")</f>
      </c>
      <c r="CI116" s="284">
        <f>IF(($AU$109)="PROMO-EXCEL.",$AZ$117,"")</f>
      </c>
      <c r="CJ116" s="285"/>
      <c r="CK116" s="284">
        <f>IF(($AU$109)="EXCELLENCE",1,"")</f>
      </c>
      <c r="CL116" s="284">
        <f>IF(($AU$109)="EXCELLENCE",COUNTA($AT$111:$AT$116),"")</f>
      </c>
      <c r="CM116" s="284">
        <f>IF(($AU$109)="EXCELLENCE",$AW$117,"")</f>
      </c>
      <c r="CN116" s="284">
        <f>IF(($AU$109)="EXCELLENCE",$AX$117,"")</f>
      </c>
      <c r="CO116" s="284">
        <f>IF(($AU$109)="EXCELLENCE",$AY$117,"")</f>
      </c>
      <c r="CP116" s="284">
        <f>IF(($AU$109)="EXCELLENCE",$AZ$117,"")</f>
      </c>
      <c r="CQ116" s="285"/>
      <c r="CS116" s="362"/>
      <c r="CT116" s="33">
        <f>SUM(CT111:CT115)</f>
        <v>60.25</v>
      </c>
      <c r="CU116" s="33">
        <f>SUM(CU111:CU115)</f>
        <v>57</v>
      </c>
      <c r="CV116" s="33">
        <f>SUM(CV111:CV115)</f>
        <v>57.10000000000001</v>
      </c>
      <c r="CW116" s="33">
        <f>SUM(CW111:CW115)</f>
        <v>58.05</v>
      </c>
      <c r="CX116" s="362"/>
      <c r="CY116" s="33" t="e">
        <f>SUM(CY111:CY115)</f>
        <v>#NUM!</v>
      </c>
      <c r="CZ116" s="33" t="e">
        <f>SUM(CZ111:CZ115)</f>
        <v>#NUM!</v>
      </c>
      <c r="DA116" s="33" t="e">
        <f>SUM(DA111:DA115)</f>
        <v>#NUM!</v>
      </c>
      <c r="DB116" s="33" t="e">
        <f>SUM(DB111:DB115)</f>
        <v>#NUM!</v>
      </c>
      <c r="DC116" s="362"/>
      <c r="DD116" s="33">
        <f>SUM(DD111:DD115)</f>
        <v>63</v>
      </c>
      <c r="DE116" s="33">
        <f>SUM(DE111:DE115)</f>
        <v>59.55</v>
      </c>
      <c r="DF116" s="33">
        <f>SUM(DF111:DF115)</f>
        <v>60</v>
      </c>
      <c r="DG116" s="33">
        <f>SUM(DG111:DG115)</f>
        <v>64.4</v>
      </c>
      <c r="DH116" s="362"/>
      <c r="DI116" s="33" t="e">
        <f>SUM(DI111:DI115)</f>
        <v>#NUM!</v>
      </c>
      <c r="DJ116" s="33" t="e">
        <f>SUM(DJ111:DJ115)</f>
        <v>#NUM!</v>
      </c>
      <c r="DK116" s="33" t="e">
        <f>SUM(DK111:DK115)</f>
        <v>#NUM!</v>
      </c>
      <c r="DL116" s="33" t="e">
        <f>SUM(DL111:DL115)</f>
        <v>#NUM!</v>
      </c>
      <c r="DM116" s="362"/>
      <c r="DN116" s="33" t="e">
        <f>SUM(DN111:DN115)</f>
        <v>#NUM!</v>
      </c>
      <c r="DO116" s="33" t="e">
        <f>SUM(DO111:DO115)</f>
        <v>#NUM!</v>
      </c>
      <c r="DP116" s="33" t="e">
        <f>SUM(DP111:DP115)</f>
        <v>#NUM!</v>
      </c>
      <c r="DQ116" s="33" t="e">
        <f>SUM(DQ111:DQ115)</f>
        <v>#NUM!</v>
      </c>
      <c r="DR116" s="362"/>
      <c r="DW116" s="362"/>
    </row>
    <row r="117" spans="1:127" s="31" customFormat="1" ht="15.75" thickBot="1">
      <c r="A117" s="388" t="s">
        <v>17</v>
      </c>
      <c r="B117" s="389"/>
      <c r="C117" s="390"/>
      <c r="D117" s="386">
        <f>IF(ISBLANK(D111),"",CT116)</f>
        <v>60.25</v>
      </c>
      <c r="E117" s="386">
        <f>IF(ISBLANK(E111),"",CU116)</f>
        <v>57</v>
      </c>
      <c r="F117" s="386">
        <f>IF(ISBLANK(F111),"",CV116)</f>
        <v>57.10000000000001</v>
      </c>
      <c r="G117" s="386">
        <f>IF(ISBLANK(G111),"",CW116)</f>
        <v>58.05</v>
      </c>
      <c r="H117" s="387">
        <f t="shared" si="91"/>
        <v>232.40000000000003</v>
      </c>
      <c r="I117"/>
      <c r="J117" s="278" t="s">
        <v>17</v>
      </c>
      <c r="K117" s="281"/>
      <c r="L117" s="282"/>
      <c r="M117" s="386">
        <f>IF(ISBLANK(M111),"",CY116)</f>
      </c>
      <c r="N117" s="386">
        <f>IF(ISBLANK(N111),"",CZ116)</f>
      </c>
      <c r="O117" s="386">
        <f>IF(ISBLANK(O111),"",DA116)</f>
      </c>
      <c r="P117" s="386">
        <f>IF(ISBLANK(P111),"",DB116)</f>
      </c>
      <c r="Q117" s="387">
        <f t="shared" si="93"/>
        <v>0</v>
      </c>
      <c r="R117"/>
      <c r="S117" s="278" t="s">
        <v>17</v>
      </c>
      <c r="T117" s="281"/>
      <c r="U117" s="282"/>
      <c r="V117" s="386">
        <f>IF(ISBLANK(V111),"",DD116)</f>
        <v>63</v>
      </c>
      <c r="W117" s="386">
        <f>IF(ISBLANK(W111),"",DE116)</f>
        <v>59.55</v>
      </c>
      <c r="X117" s="386">
        <f>IF(ISBLANK(X111),"",DF116)</f>
        <v>60</v>
      </c>
      <c r="Y117" s="386">
        <f>IF(ISBLANK(Y111),"",DG116)</f>
        <v>64.4</v>
      </c>
      <c r="Z117" s="387">
        <f t="shared" si="95"/>
        <v>246.95000000000002</v>
      </c>
      <c r="AA117"/>
      <c r="AB117" s="278" t="s">
        <v>17</v>
      </c>
      <c r="AC117" s="281"/>
      <c r="AD117" s="282"/>
      <c r="AE117" s="386">
        <f>IF(ISBLANK(AE111),"",DI116)</f>
      </c>
      <c r="AF117" s="386">
        <f>IF(ISBLANK(AF111),"",DJ116)</f>
      </c>
      <c r="AG117" s="386">
        <f>IF(ISBLANK(AG111),"",DK116)</f>
      </c>
      <c r="AH117" s="386">
        <f>IF(ISBLANK(AH111),"",DL116)</f>
      </c>
      <c r="AI117" s="387">
        <f t="shared" si="97"/>
        <v>0</v>
      </c>
      <c r="AJ117"/>
      <c r="AK117" s="278" t="s">
        <v>17</v>
      </c>
      <c r="AL117" s="279"/>
      <c r="AM117" s="280"/>
      <c r="AN117" s="386">
        <f>IF(ISBLANK(AN111),"",DN116)</f>
      </c>
      <c r="AO117" s="386">
        <f>IF(ISBLANK(AO111),"",DO116)</f>
      </c>
      <c r="AP117" s="386">
        <f>IF(ISBLANK(AP111),"",DP116)</f>
      </c>
      <c r="AQ117" s="386">
        <f>IF(ISBLANK(AQ111),"",DQ116)</f>
      </c>
      <c r="AR117" s="387">
        <f t="shared" si="99"/>
        <v>0</v>
      </c>
      <c r="AS117"/>
      <c r="AT117"/>
      <c r="AU117"/>
      <c r="AV117"/>
      <c r="AW117"/>
      <c r="AX117"/>
      <c r="AY117"/>
      <c r="AZ117"/>
      <c r="BA117"/>
      <c r="BB117"/>
      <c r="BI117" s="284"/>
      <c r="BJ117" s="284"/>
      <c r="BK117" s="284"/>
      <c r="BL117" s="284"/>
      <c r="BM117" s="284"/>
      <c r="BN117" s="284"/>
      <c r="BO117" s="286"/>
      <c r="BP117" s="284"/>
      <c r="BQ117" s="284"/>
      <c r="BR117" s="284"/>
      <c r="BS117" s="284"/>
      <c r="BT117" s="284"/>
      <c r="BU117" s="284"/>
      <c r="BV117" s="286"/>
      <c r="BW117" s="284"/>
      <c r="BX117" s="284"/>
      <c r="BY117" s="284"/>
      <c r="BZ117" s="284"/>
      <c r="CA117" s="284"/>
      <c r="CB117" s="284"/>
      <c r="CC117" s="286"/>
      <c r="CD117" s="284"/>
      <c r="CE117" s="284"/>
      <c r="CF117" s="284"/>
      <c r="CG117" s="284"/>
      <c r="CH117" s="284"/>
      <c r="CI117" s="284"/>
      <c r="CJ117" s="286"/>
      <c r="CK117" s="284"/>
      <c r="CL117" s="284"/>
      <c r="CM117" s="284"/>
      <c r="CN117" s="284"/>
      <c r="CO117" s="284"/>
      <c r="CP117" s="284"/>
      <c r="CQ117" s="286"/>
      <c r="CS117" s="363"/>
      <c r="CT117" s="33"/>
      <c r="CU117" s="33"/>
      <c r="CV117" s="33"/>
      <c r="CW117" s="33"/>
      <c r="CX117" s="363"/>
      <c r="DC117" s="363"/>
      <c r="DH117" s="363"/>
      <c r="DM117" s="363"/>
      <c r="DR117" s="363"/>
      <c r="DW117" s="363"/>
    </row>
    <row r="118" spans="1:127" ht="12.75">
      <c r="A118" s="174"/>
      <c r="B118" s="174"/>
      <c r="C118" s="392"/>
      <c r="D118" s="269"/>
      <c r="E118" s="269"/>
      <c r="F118" s="269"/>
      <c r="G118" s="269"/>
      <c r="H118" s="269"/>
      <c r="L118" s="7"/>
      <c r="U118" s="7"/>
      <c r="AD118" s="7"/>
      <c r="BO118" s="285"/>
      <c r="BP118" s="284"/>
      <c r="BQ118" s="284"/>
      <c r="BR118" s="284"/>
      <c r="BS118" s="284"/>
      <c r="BT118" s="284"/>
      <c r="BU118" s="284"/>
      <c r="BV118" s="285"/>
      <c r="BW118" s="284"/>
      <c r="BX118" s="284"/>
      <c r="BY118" s="284"/>
      <c r="BZ118" s="284"/>
      <c r="CA118" s="284"/>
      <c r="CB118" s="284"/>
      <c r="CC118" s="285"/>
      <c r="CD118" s="284"/>
      <c r="CE118" s="284"/>
      <c r="CF118" s="284"/>
      <c r="CG118" s="284"/>
      <c r="CH118" s="284"/>
      <c r="CI118" s="284"/>
      <c r="CJ118" s="285"/>
      <c r="CK118" s="284"/>
      <c r="CL118" s="284"/>
      <c r="CM118" s="284"/>
      <c r="CN118" s="284"/>
      <c r="CO118" s="284"/>
      <c r="CP118" s="284"/>
      <c r="CQ118" s="285"/>
      <c r="CS118" s="362"/>
      <c r="CX118" s="362"/>
      <c r="DC118" s="362"/>
      <c r="DH118" s="362"/>
      <c r="DM118" s="362"/>
      <c r="DR118" s="362"/>
      <c r="DW118" s="362"/>
    </row>
    <row r="119" spans="1:127" ht="12.75">
      <c r="A119" s="269"/>
      <c r="B119" s="269"/>
      <c r="C119" s="270"/>
      <c r="D119" s="269"/>
      <c r="E119" s="269"/>
      <c r="F119" s="269"/>
      <c r="G119" s="269"/>
      <c r="H119" s="269"/>
      <c r="L119" s="7"/>
      <c r="U119" s="7"/>
      <c r="AD119" s="7"/>
      <c r="BO119" s="285"/>
      <c r="BP119" s="284"/>
      <c r="BQ119" s="284"/>
      <c r="BR119" s="284"/>
      <c r="BS119" s="284"/>
      <c r="BT119" s="284"/>
      <c r="BU119" s="284"/>
      <c r="BV119" s="285"/>
      <c r="BW119" s="284"/>
      <c r="BX119" s="284"/>
      <c r="BY119" s="284"/>
      <c r="BZ119" s="284"/>
      <c r="CA119" s="284"/>
      <c r="CB119" s="284"/>
      <c r="CC119" s="285"/>
      <c r="CD119" s="284"/>
      <c r="CE119" s="284"/>
      <c r="CF119" s="284"/>
      <c r="CG119" s="284"/>
      <c r="CH119" s="284"/>
      <c r="CI119" s="284"/>
      <c r="CJ119" s="285"/>
      <c r="CK119" s="284"/>
      <c r="CL119" s="284"/>
      <c r="CM119" s="284"/>
      <c r="CN119" s="284"/>
      <c r="CO119" s="284"/>
      <c r="CP119" s="284"/>
      <c r="CQ119" s="285"/>
      <c r="CS119" s="362"/>
      <c r="CX119" s="362"/>
      <c r="DC119" s="362"/>
      <c r="DH119" s="362"/>
      <c r="DM119" s="362"/>
      <c r="DR119" s="362"/>
      <c r="DW119" s="362"/>
    </row>
    <row r="120" spans="1:127" ht="15">
      <c r="A120" s="262" t="s">
        <v>0</v>
      </c>
      <c r="B120" s="263"/>
      <c r="C120" s="263"/>
      <c r="D120" s="263"/>
      <c r="E120" s="263"/>
      <c r="F120" s="264"/>
      <c r="G120" s="355" t="str">
        <f>$G$1</f>
        <v>Vitré le</v>
      </c>
      <c r="H120" s="356">
        <f>H$1</f>
        <v>43492</v>
      </c>
      <c r="J120" s="1" t="s">
        <v>0</v>
      </c>
      <c r="K120" s="2"/>
      <c r="L120" s="2"/>
      <c r="M120" s="2"/>
      <c r="N120" s="2"/>
      <c r="O120" s="3"/>
      <c r="P120" s="355" t="str">
        <f>$G$1</f>
        <v>Vitré le</v>
      </c>
      <c r="Q120" s="356">
        <f>Q$1</f>
        <v>43492</v>
      </c>
      <c r="S120" s="1" t="s">
        <v>0</v>
      </c>
      <c r="T120" s="2"/>
      <c r="U120" s="2"/>
      <c r="V120" s="2"/>
      <c r="W120" s="2"/>
      <c r="X120" s="3"/>
      <c r="Y120" s="355" t="str">
        <f>$G$1</f>
        <v>Vitré le</v>
      </c>
      <c r="Z120" s="356">
        <f>Z$1</f>
        <v>43492</v>
      </c>
      <c r="AB120" s="1" t="s">
        <v>0</v>
      </c>
      <c r="AC120" s="2"/>
      <c r="AD120" s="2"/>
      <c r="AE120" s="2"/>
      <c r="AF120" s="2"/>
      <c r="AG120" s="3"/>
      <c r="AH120" s="355" t="str">
        <f>$G$1</f>
        <v>Vitré le</v>
      </c>
      <c r="AI120" s="356">
        <f>AI$1</f>
        <v>43492</v>
      </c>
      <c r="AK120" s="357" t="s">
        <v>0</v>
      </c>
      <c r="AL120" s="188"/>
      <c r="AM120" s="1"/>
      <c r="AN120" s="2"/>
      <c r="AO120" s="2"/>
      <c r="AP120" s="3"/>
      <c r="AQ120" s="355" t="str">
        <f>$G$1</f>
        <v>Vitré le</v>
      </c>
      <c r="AR120" s="356">
        <f>AR$1</f>
        <v>43492</v>
      </c>
      <c r="BO120" s="285"/>
      <c r="BP120" s="284"/>
      <c r="BQ120" s="284"/>
      <c r="BR120" s="284"/>
      <c r="BS120" s="284"/>
      <c r="BT120" s="284"/>
      <c r="BU120" s="284"/>
      <c r="BV120" s="285"/>
      <c r="BW120" s="284"/>
      <c r="BX120" s="284"/>
      <c r="BY120" s="284"/>
      <c r="BZ120" s="284"/>
      <c r="CA120" s="284"/>
      <c r="CB120" s="284"/>
      <c r="CC120" s="285"/>
      <c r="CD120" s="284"/>
      <c r="CE120" s="284"/>
      <c r="CF120" s="284"/>
      <c r="CG120" s="284"/>
      <c r="CH120" s="284"/>
      <c r="CI120" s="284"/>
      <c r="CJ120" s="285"/>
      <c r="CK120" s="284"/>
      <c r="CL120" s="284"/>
      <c r="CM120" s="284"/>
      <c r="CN120" s="284"/>
      <c r="CO120" s="284"/>
      <c r="CP120" s="284"/>
      <c r="CQ120" s="285"/>
      <c r="CS120" s="362"/>
      <c r="CX120" s="362"/>
      <c r="DC120" s="362"/>
      <c r="DH120" s="362"/>
      <c r="DM120" s="362"/>
      <c r="DR120" s="362"/>
      <c r="DW120" s="362"/>
    </row>
    <row r="121" spans="1:127" ht="15">
      <c r="A121" s="265" t="s">
        <v>1</v>
      </c>
      <c r="B121" s="621" t="s">
        <v>116</v>
      </c>
      <c r="C121" s="621"/>
      <c r="D121" s="621"/>
      <c r="E121" s="621"/>
      <c r="F121" s="264"/>
      <c r="G121" s="264"/>
      <c r="H121" s="264"/>
      <c r="J121" s="206" t="s">
        <v>1</v>
      </c>
      <c r="K121" s="622"/>
      <c r="L121" s="622"/>
      <c r="M121" s="622"/>
      <c r="N121" s="622"/>
      <c r="O121" s="3"/>
      <c r="P121" s="3"/>
      <c r="Q121" s="3"/>
      <c r="S121" s="206" t="s">
        <v>1</v>
      </c>
      <c r="T121" s="623" t="s">
        <v>16</v>
      </c>
      <c r="U121" s="623"/>
      <c r="V121" s="623"/>
      <c r="W121" s="623"/>
      <c r="X121" s="3"/>
      <c r="Y121" s="3"/>
      <c r="Z121" s="3"/>
      <c r="AB121" s="206" t="s">
        <v>1</v>
      </c>
      <c r="AC121" s="623"/>
      <c r="AD121" s="623"/>
      <c r="AE121" s="623"/>
      <c r="AF121" s="623"/>
      <c r="AG121" s="3"/>
      <c r="AH121" s="3"/>
      <c r="AI121" s="3"/>
      <c r="AK121" s="206" t="s">
        <v>1</v>
      </c>
      <c r="AL121" s="622"/>
      <c r="AM121" s="622"/>
      <c r="AN121" s="622"/>
      <c r="AO121" s="622"/>
      <c r="AP121" s="3"/>
      <c r="AQ121" s="3"/>
      <c r="AR121" s="3"/>
      <c r="BO121" s="285"/>
      <c r="BP121" s="284"/>
      <c r="BQ121" s="284"/>
      <c r="BR121" s="284"/>
      <c r="BS121" s="284"/>
      <c r="BT121" s="284"/>
      <c r="BU121" s="284"/>
      <c r="BV121" s="285"/>
      <c r="BW121" s="284"/>
      <c r="BX121" s="284"/>
      <c r="BY121" s="284"/>
      <c r="BZ121" s="284"/>
      <c r="CA121" s="284"/>
      <c r="CB121" s="284"/>
      <c r="CC121" s="285"/>
      <c r="CD121" s="284"/>
      <c r="CE121" s="284"/>
      <c r="CF121" s="284"/>
      <c r="CG121" s="284"/>
      <c r="CH121" s="284"/>
      <c r="CI121" s="284"/>
      <c r="CJ121" s="285"/>
      <c r="CK121" s="284"/>
      <c r="CL121" s="284"/>
      <c r="CM121" s="284"/>
      <c r="CN121" s="284"/>
      <c r="CO121" s="284"/>
      <c r="CP121" s="284"/>
      <c r="CQ121" s="285"/>
      <c r="CS121" s="362"/>
      <c r="CX121" s="362"/>
      <c r="DC121" s="362"/>
      <c r="DH121" s="362"/>
      <c r="DM121" s="362"/>
      <c r="DR121" s="362"/>
      <c r="DW121" s="362"/>
    </row>
    <row r="122" spans="1:127" ht="15.75" thickBot="1">
      <c r="A122" s="265" t="s">
        <v>118</v>
      </c>
      <c r="B122" s="621" t="s">
        <v>124</v>
      </c>
      <c r="C122" s="621"/>
      <c r="D122" s="621"/>
      <c r="E122" s="266" t="s">
        <v>119</v>
      </c>
      <c r="F122" s="267">
        <v>3</v>
      </c>
      <c r="G122" s="264"/>
      <c r="H122" s="358">
        <v>10</v>
      </c>
      <c r="J122" s="206" t="s">
        <v>118</v>
      </c>
      <c r="K122" s="621"/>
      <c r="L122" s="621"/>
      <c r="M122" s="621"/>
      <c r="N122" s="5" t="s">
        <v>119</v>
      </c>
      <c r="O122" s="6"/>
      <c r="P122" s="3"/>
      <c r="Q122" s="359">
        <v>22</v>
      </c>
      <c r="S122" s="206" t="s">
        <v>118</v>
      </c>
      <c r="T122" s="624" t="s">
        <v>82</v>
      </c>
      <c r="U122" s="624"/>
      <c r="V122" s="624"/>
      <c r="W122" s="5" t="s">
        <v>119</v>
      </c>
      <c r="X122" s="6">
        <v>1</v>
      </c>
      <c r="Y122" s="3"/>
      <c r="Z122" s="359">
        <v>34</v>
      </c>
      <c r="AB122" s="206" t="s">
        <v>118</v>
      </c>
      <c r="AC122" s="624"/>
      <c r="AD122" s="624"/>
      <c r="AE122" s="624"/>
      <c r="AF122" s="5" t="s">
        <v>119</v>
      </c>
      <c r="AG122" s="6"/>
      <c r="AH122" s="3"/>
      <c r="AI122" s="359">
        <v>46</v>
      </c>
      <c r="AK122" s="206" t="s">
        <v>118</v>
      </c>
      <c r="AL122" s="621"/>
      <c r="AM122" s="621"/>
      <c r="AN122" s="621"/>
      <c r="AO122" s="5" t="s">
        <v>119</v>
      </c>
      <c r="AP122" s="6"/>
      <c r="AQ122" s="3"/>
      <c r="AR122" s="359">
        <v>58</v>
      </c>
      <c r="BO122" s="285"/>
      <c r="BP122" s="284"/>
      <c r="BQ122" s="284"/>
      <c r="BR122" s="284"/>
      <c r="BS122" s="284"/>
      <c r="BT122" s="284"/>
      <c r="BU122" s="284"/>
      <c r="BV122" s="285"/>
      <c r="BW122" s="284"/>
      <c r="BX122" s="284"/>
      <c r="BY122" s="284"/>
      <c r="BZ122" s="284"/>
      <c r="CA122" s="284"/>
      <c r="CB122" s="284"/>
      <c r="CC122" s="285"/>
      <c r="CD122" s="284"/>
      <c r="CE122" s="284"/>
      <c r="CF122" s="284"/>
      <c r="CG122" s="284"/>
      <c r="CH122" s="284"/>
      <c r="CI122" s="284"/>
      <c r="CJ122" s="285"/>
      <c r="CK122" s="284"/>
      <c r="CL122" s="284"/>
      <c r="CM122" s="284"/>
      <c r="CN122" s="284"/>
      <c r="CO122" s="284"/>
      <c r="CP122" s="284"/>
      <c r="CQ122" s="285"/>
      <c r="CS122" s="362"/>
      <c r="CX122" s="362"/>
      <c r="DC122" s="362"/>
      <c r="DH122" s="362"/>
      <c r="DM122" s="362"/>
      <c r="DR122" s="362"/>
      <c r="DW122" s="362"/>
    </row>
    <row r="123" spans="1:127" s="31" customFormat="1" ht="13.5" thickBot="1">
      <c r="A123" s="274" t="s">
        <v>5</v>
      </c>
      <c r="B123" s="275" t="s">
        <v>6</v>
      </c>
      <c r="C123" s="275" t="s">
        <v>7</v>
      </c>
      <c r="D123" s="276" t="s">
        <v>8</v>
      </c>
      <c r="E123" s="276" t="s">
        <v>9</v>
      </c>
      <c r="F123" s="276" t="s">
        <v>10</v>
      </c>
      <c r="G123" s="276" t="s">
        <v>11</v>
      </c>
      <c r="H123" s="277" t="s">
        <v>12</v>
      </c>
      <c r="I123"/>
      <c r="J123" s="274" t="s">
        <v>5</v>
      </c>
      <c r="K123" s="275" t="s">
        <v>6</v>
      </c>
      <c r="L123" s="275" t="s">
        <v>7</v>
      </c>
      <c r="M123" s="276" t="s">
        <v>8</v>
      </c>
      <c r="N123" s="276" t="s">
        <v>9</v>
      </c>
      <c r="O123" s="276" t="s">
        <v>10</v>
      </c>
      <c r="P123" s="276" t="s">
        <v>11</v>
      </c>
      <c r="Q123" s="277" t="s">
        <v>12</v>
      </c>
      <c r="R123"/>
      <c r="S123" s="274" t="s">
        <v>5</v>
      </c>
      <c r="T123" s="275" t="s">
        <v>6</v>
      </c>
      <c r="U123" s="275" t="s">
        <v>7</v>
      </c>
      <c r="V123" s="276" t="s">
        <v>8</v>
      </c>
      <c r="W123" s="276" t="s">
        <v>9</v>
      </c>
      <c r="X123" s="276" t="s">
        <v>10</v>
      </c>
      <c r="Y123" s="276" t="s">
        <v>11</v>
      </c>
      <c r="Z123" s="277" t="s">
        <v>12</v>
      </c>
      <c r="AA123"/>
      <c r="AB123" s="274" t="s">
        <v>5</v>
      </c>
      <c r="AC123" s="275" t="s">
        <v>6</v>
      </c>
      <c r="AD123" s="275" t="s">
        <v>7</v>
      </c>
      <c r="AE123" s="276" t="s">
        <v>8</v>
      </c>
      <c r="AF123" s="276" t="s">
        <v>9</v>
      </c>
      <c r="AG123" s="276" t="s">
        <v>10</v>
      </c>
      <c r="AH123" s="276" t="s">
        <v>11</v>
      </c>
      <c r="AI123" s="277" t="s">
        <v>12</v>
      </c>
      <c r="AJ123"/>
      <c r="AK123" s="274" t="s">
        <v>5</v>
      </c>
      <c r="AL123" s="275" t="s">
        <v>6</v>
      </c>
      <c r="AM123" s="275" t="s">
        <v>7</v>
      </c>
      <c r="AN123" s="276" t="s">
        <v>8</v>
      </c>
      <c r="AO123" s="276" t="s">
        <v>9</v>
      </c>
      <c r="AP123" s="276" t="s">
        <v>10</v>
      </c>
      <c r="AQ123" s="276" t="s">
        <v>11</v>
      </c>
      <c r="AR123" s="277" t="s">
        <v>12</v>
      </c>
      <c r="AS123"/>
      <c r="AT123"/>
      <c r="AU123"/>
      <c r="AV123"/>
      <c r="AW123"/>
      <c r="AX123"/>
      <c r="AY123"/>
      <c r="AZ123"/>
      <c r="BA123"/>
      <c r="BB123"/>
      <c r="BI123" s="284"/>
      <c r="BJ123" s="284"/>
      <c r="BK123" s="284"/>
      <c r="BL123" s="284"/>
      <c r="BM123" s="284"/>
      <c r="BN123" s="284"/>
      <c r="BO123" s="286"/>
      <c r="BP123" s="284"/>
      <c r="BQ123" s="284"/>
      <c r="BR123" s="284"/>
      <c r="BS123" s="284"/>
      <c r="BT123" s="284"/>
      <c r="BU123" s="284"/>
      <c r="BV123" s="286"/>
      <c r="BW123" s="284"/>
      <c r="BX123" s="284"/>
      <c r="BY123" s="284"/>
      <c r="BZ123" s="284"/>
      <c r="CA123" s="284"/>
      <c r="CB123" s="284"/>
      <c r="CC123" s="286"/>
      <c r="CD123" s="284"/>
      <c r="CE123" s="284"/>
      <c r="CF123" s="284"/>
      <c r="CG123" s="284"/>
      <c r="CH123" s="284"/>
      <c r="CI123" s="284"/>
      <c r="CJ123" s="286"/>
      <c r="CK123" s="284"/>
      <c r="CL123" s="284"/>
      <c r="CM123" s="284"/>
      <c r="CN123" s="284"/>
      <c r="CO123" s="284"/>
      <c r="CP123" s="284"/>
      <c r="CQ123" s="286"/>
      <c r="CS123" s="363"/>
      <c r="CT123" s="33"/>
      <c r="CU123" s="33"/>
      <c r="CV123" s="33"/>
      <c r="CW123" s="33"/>
      <c r="CX123" s="363"/>
      <c r="DC123" s="363"/>
      <c r="DH123" s="363"/>
      <c r="DM123" s="363"/>
      <c r="DR123" s="363"/>
      <c r="DW123" s="363"/>
    </row>
    <row r="124" spans="1:127" ht="15">
      <c r="A124" s="540" t="s">
        <v>379</v>
      </c>
      <c r="B124" s="448" t="s">
        <v>380</v>
      </c>
      <c r="C124" s="467"/>
      <c r="D124" s="383">
        <v>14.05</v>
      </c>
      <c r="E124" s="383">
        <v>11.2</v>
      </c>
      <c r="F124" s="383">
        <v>13.9</v>
      </c>
      <c r="G124" s="383">
        <v>14.45</v>
      </c>
      <c r="H124" s="384">
        <f aca="true" t="shared" si="101" ref="H124:H130">SUM(D124:G124)</f>
        <v>53.599999999999994</v>
      </c>
      <c r="I124" s="284">
        <f aca="true" t="shared" si="102" ref="I124:I129">RANK(H124,$H$124:$H$129,0)</f>
        <v>2</v>
      </c>
      <c r="J124" s="447"/>
      <c r="K124" s="448"/>
      <c r="L124" s="467"/>
      <c r="M124" s="383"/>
      <c r="N124" s="383"/>
      <c r="O124" s="383"/>
      <c r="P124" s="383"/>
      <c r="Q124" s="384">
        <f aca="true" t="shared" si="103" ref="Q124:Q130">SUM(M124:P124)</f>
        <v>0</v>
      </c>
      <c r="R124" s="284">
        <f aca="true" t="shared" si="104" ref="R124:R129">RANK(Q124,$Q$124:$Q$129,0)</f>
        <v>1</v>
      </c>
      <c r="S124" s="540" t="s">
        <v>135</v>
      </c>
      <c r="T124" s="448" t="s">
        <v>173</v>
      </c>
      <c r="U124" s="467"/>
      <c r="V124" s="383">
        <v>15.6</v>
      </c>
      <c r="W124" s="383">
        <v>12.1</v>
      </c>
      <c r="X124" s="383">
        <v>13.4</v>
      </c>
      <c r="Y124" s="383">
        <v>15.4</v>
      </c>
      <c r="Z124" s="384">
        <f aca="true" t="shared" si="105" ref="Z124:Z130">SUM(V124:Y124)</f>
        <v>56.5</v>
      </c>
      <c r="AA124" s="284">
        <f aca="true" t="shared" si="106" ref="AA124:AA129">RANK(Z124,$Z$124:$Z$129,0)</f>
        <v>6</v>
      </c>
      <c r="AB124" s="447"/>
      <c r="AC124" s="448"/>
      <c r="AD124" s="467"/>
      <c r="AE124" s="383"/>
      <c r="AF124" s="383"/>
      <c r="AG124" s="383"/>
      <c r="AH124" s="383"/>
      <c r="AI124" s="384">
        <f aca="true" t="shared" si="107" ref="AI124:AI130">SUM(AE124:AH124)</f>
        <v>0</v>
      </c>
      <c r="AJ124" s="284">
        <f aca="true" t="shared" si="108" ref="AJ124:AJ129">RANK(AI124,$AI$124:$AI$129,0)</f>
        <v>1</v>
      </c>
      <c r="AK124" s="457"/>
      <c r="AL124" s="461"/>
      <c r="AM124" s="465"/>
      <c r="AN124" s="383"/>
      <c r="AO124" s="383"/>
      <c r="AP124" s="383"/>
      <c r="AQ124" s="383"/>
      <c r="AR124" s="384">
        <f aca="true" t="shared" si="109" ref="AR124:AR130">SUM(AN124:AQ124)</f>
        <v>0</v>
      </c>
      <c r="AS124" s="284">
        <f aca="true" t="shared" si="110" ref="AS124:AS129">RANK(AR124,$AR$124:$AR$129,0)</f>
        <v>1</v>
      </c>
      <c r="BI124" s="284">
        <f>IF(($B$122)="DEBUTANTES",1,"")</f>
      </c>
      <c r="BJ124" s="284">
        <f>IF(($B$122)="DEBUTANTES",COUNTA($A$124:$A$129),"")</f>
      </c>
      <c r="BK124" s="284">
        <f>IF(($B$122)="DEBUTANTES",$D$130,"")</f>
      </c>
      <c r="BL124" s="284">
        <f>IF(($B$122)="DEBUTANTES",$E$130,"")</f>
      </c>
      <c r="BM124" s="284">
        <f>IF(($B$122)="DEBUTANTES",$F$130,"")</f>
      </c>
      <c r="BN124" s="284">
        <f>IF(($B$122)="DEBUTANTES",$G$130,"")</f>
      </c>
      <c r="BO124" s="285"/>
      <c r="BP124" s="284">
        <f>IF(($B$122)="PROMO-HONNEUR",1,"")</f>
        <v>1</v>
      </c>
      <c r="BQ124" s="284">
        <f>IF(($B$122)="PROMO-HONNEUR",COUNTA($A$124:$A$129),"")</f>
        <v>2</v>
      </c>
      <c r="BR124" s="284">
        <f>IF(($B$122)="PROMO-HONNEUR",$D$130,"")</f>
        <v>28.55</v>
      </c>
      <c r="BS124" s="284">
        <f>IF(($B$122)="PROMO-HONNEUR",$E$130,"")</f>
        <v>25.25</v>
      </c>
      <c r="BT124" s="284">
        <f>IF(($B$122)="PROMO-HONNEUR",$F$130,"")</f>
        <v>26.200000000000003</v>
      </c>
      <c r="BU124" s="284">
        <f>IF(($B$122)="PROMO-HONNEUR",$G$130,"")</f>
        <v>28.549999999999997</v>
      </c>
      <c r="BV124" s="285"/>
      <c r="BW124" s="284">
        <f>IF(($B$122)="HONNEUR",1,"")</f>
      </c>
      <c r="BX124" s="284">
        <f>IF(($B$122)="HONNEUR",COUNTA($A$124:$A$129),"")</f>
      </c>
      <c r="BY124" s="284">
        <f>IF(($B$122)="HONNEUR",$D$130,"")</f>
      </c>
      <c r="BZ124" s="284">
        <f>IF(($B$122)="HONNEUR",$E$130,"")</f>
      </c>
      <c r="CA124" s="284">
        <f>IF(($B$122)="HONNEUR",$F$130,"")</f>
      </c>
      <c r="CB124" s="284">
        <f>IF(($B$122)="HONNEUR",$G$130,"")</f>
      </c>
      <c r="CC124" s="285"/>
      <c r="CD124" s="284">
        <f>IF(($B$122)="PROMO-EXCEL.",1,"")</f>
      </c>
      <c r="CE124" s="284">
        <f>IF(($B$122)="PROMO-EXCEL.",COUNTA($A$124:$A$129),"")</f>
      </c>
      <c r="CF124" s="284">
        <f>IF(($B$122)="PROMO-EXCEL.",$D$130,"")</f>
      </c>
      <c r="CG124" s="284">
        <f>IF(($B$122)="PROMO-EXCEL.",$E$130,"")</f>
      </c>
      <c r="CH124" s="284">
        <f>IF(($B$122)="PROMO-EXCEL.",$F$130,"")</f>
      </c>
      <c r="CI124" s="284">
        <f>IF(($B$122)="PROMO-EXCEL.",$G$130,"")</f>
      </c>
      <c r="CJ124" s="285"/>
      <c r="CK124" s="284">
        <f>IF(($B$122)="EXCELLENCE",1,"")</f>
      </c>
      <c r="CL124" s="284">
        <f>IF(($B$122)="EXCELLENCE",COUNTA($A$124:$A$129),"")</f>
      </c>
      <c r="CM124" s="284">
        <f>IF(($B$122)="EXCELLENCE",$D$130,"")</f>
      </c>
      <c r="CN124" s="284">
        <f>IF(($B$122)="EXCELLENCE",$E$130,"")</f>
      </c>
      <c r="CO124" s="284">
        <f>IF(($B$122)="EXCELLENCE",$F$130,"")</f>
      </c>
      <c r="CP124" s="284">
        <f>IF(($B$122)="EXCELLENCE",$G$130,"")</f>
      </c>
      <c r="CQ124" s="285"/>
      <c r="CS124" s="362"/>
      <c r="CT124" s="33">
        <f>LARGE(D124:D129,1)</f>
        <v>14.5</v>
      </c>
      <c r="CU124" s="33">
        <f>LARGE(E124:E129,1)</f>
        <v>14.05</v>
      </c>
      <c r="CV124" s="33">
        <f>LARGE(F124:F129,1)</f>
        <v>13.9</v>
      </c>
      <c r="CW124" s="33">
        <f>LARGE(G124:G129,1)</f>
        <v>14.45</v>
      </c>
      <c r="CX124" s="362"/>
      <c r="CY124" s="33" t="e">
        <f>LARGE(M124:M129,1)</f>
        <v>#NUM!</v>
      </c>
      <c r="CZ124" s="33" t="e">
        <f>LARGE(N124:N129,1)</f>
        <v>#NUM!</v>
      </c>
      <c r="DA124" s="33" t="e">
        <f>LARGE(O124:O129,1)</f>
        <v>#NUM!</v>
      </c>
      <c r="DB124" s="33" t="e">
        <f>LARGE(P124:P129,1)</f>
        <v>#NUM!</v>
      </c>
      <c r="DC124" s="362"/>
      <c r="DD124" s="33">
        <f>LARGE(V124:V129,1)</f>
        <v>16.2</v>
      </c>
      <c r="DE124" s="33">
        <f>LARGE(W124:W129,1)</f>
        <v>15</v>
      </c>
      <c r="DF124" s="33">
        <f>LARGE(X124:X129,1)</f>
        <v>15.4</v>
      </c>
      <c r="DG124" s="33">
        <f>LARGE(Y124:Y129,1)</f>
        <v>16.55</v>
      </c>
      <c r="DH124" s="362"/>
      <c r="DI124" s="33" t="e">
        <f>LARGE(AE124:AE129,1)</f>
        <v>#NUM!</v>
      </c>
      <c r="DJ124" s="33" t="e">
        <f>LARGE(AF124:AF129,1)</f>
        <v>#NUM!</v>
      </c>
      <c r="DK124" s="33" t="e">
        <f>LARGE(AG124:AG129,1)</f>
        <v>#NUM!</v>
      </c>
      <c r="DL124" s="33" t="e">
        <f>LARGE(AH124:AH129,1)</f>
        <v>#NUM!</v>
      </c>
      <c r="DM124" s="362"/>
      <c r="DN124" s="33" t="e">
        <f>LARGE(AN124:AN129,1)</f>
        <v>#NUM!</v>
      </c>
      <c r="DO124" s="33" t="e">
        <f>LARGE(AO124:AO129,1)</f>
        <v>#NUM!</v>
      </c>
      <c r="DP124" s="33" t="e">
        <f>LARGE(AP124:AP129,1)</f>
        <v>#NUM!</v>
      </c>
      <c r="DQ124" s="33" t="e">
        <f>LARGE(AQ124:AQ129,1)</f>
        <v>#NUM!</v>
      </c>
      <c r="DR124" s="362"/>
      <c r="DW124" s="362"/>
    </row>
    <row r="125" spans="1:127" ht="15">
      <c r="A125" s="541" t="s">
        <v>381</v>
      </c>
      <c r="B125" s="450" t="s">
        <v>382</v>
      </c>
      <c r="C125" s="468"/>
      <c r="D125" s="383">
        <v>14.5</v>
      </c>
      <c r="E125" s="383">
        <v>14.05</v>
      </c>
      <c r="F125" s="383">
        <v>12.3</v>
      </c>
      <c r="G125" s="383">
        <v>14.1</v>
      </c>
      <c r="H125" s="384">
        <f t="shared" si="101"/>
        <v>54.95</v>
      </c>
      <c r="I125" s="284">
        <f t="shared" si="102"/>
        <v>1</v>
      </c>
      <c r="J125" s="449"/>
      <c r="K125" s="450"/>
      <c r="L125" s="468"/>
      <c r="M125" s="383"/>
      <c r="N125" s="383"/>
      <c r="O125" s="383"/>
      <c r="P125" s="383"/>
      <c r="Q125" s="384">
        <f t="shared" si="103"/>
        <v>0</v>
      </c>
      <c r="R125" s="284">
        <f t="shared" si="104"/>
        <v>1</v>
      </c>
      <c r="S125" s="541" t="s">
        <v>174</v>
      </c>
      <c r="T125" s="450" t="s">
        <v>175</v>
      </c>
      <c r="U125" s="468"/>
      <c r="V125" s="383">
        <v>15.9</v>
      </c>
      <c r="W125" s="383">
        <v>15</v>
      </c>
      <c r="X125" s="383">
        <v>15.4</v>
      </c>
      <c r="Y125" s="383">
        <v>16.1</v>
      </c>
      <c r="Z125" s="384">
        <f t="shared" si="105"/>
        <v>62.4</v>
      </c>
      <c r="AA125" s="284">
        <f t="shared" si="106"/>
        <v>2</v>
      </c>
      <c r="AB125" s="449"/>
      <c r="AC125" s="450"/>
      <c r="AD125" s="468"/>
      <c r="AE125" s="383"/>
      <c r="AF125" s="383"/>
      <c r="AG125" s="383"/>
      <c r="AH125" s="383"/>
      <c r="AI125" s="384">
        <f t="shared" si="107"/>
        <v>0</v>
      </c>
      <c r="AJ125" s="284">
        <f t="shared" si="108"/>
        <v>1</v>
      </c>
      <c r="AK125" s="457"/>
      <c r="AL125" s="461"/>
      <c r="AM125" s="465"/>
      <c r="AN125" s="383"/>
      <c r="AO125" s="383"/>
      <c r="AP125" s="383"/>
      <c r="AQ125" s="383"/>
      <c r="AR125" s="384">
        <f t="shared" si="109"/>
        <v>0</v>
      </c>
      <c r="AS125" s="284">
        <f t="shared" si="110"/>
        <v>1</v>
      </c>
      <c r="BI125" s="284">
        <f>IF(($K$122)="DEBUTANTES",1,"")</f>
      </c>
      <c r="BJ125" s="284">
        <f>IF(($K$122)="DEBUTANTES",COUNTA($J$124:$J$129),"")</f>
      </c>
      <c r="BK125" s="284">
        <f>IF(($K$122)="DEBUTANTES",$M$130,"")</f>
      </c>
      <c r="BL125" s="284">
        <f>IF(($K$122)="DEBUTANTES",$N$130,"")</f>
      </c>
      <c r="BM125" s="284">
        <f>IF(($K$122)="DEBUTANTES",$O$130,"")</f>
      </c>
      <c r="BN125" s="284">
        <f>IF(($K$122)="DEBUTANTES",$P$130,"")</f>
      </c>
      <c r="BO125" s="285"/>
      <c r="BP125" s="284">
        <f>IF(($K$122)="PROMO-HONNEUR",1,"")</f>
      </c>
      <c r="BQ125" s="284">
        <f>IF(($K$122)="PROMO-HONNEUR",COUNTA($J$124:$J$129),"")</f>
      </c>
      <c r="BR125" s="284">
        <f>IF(($K$122)="PROMO-HONNEUR",$M$130,"")</f>
      </c>
      <c r="BS125" s="284">
        <f>IF(($K$122)="PROMO-HONNEUR",$N$130,"")</f>
      </c>
      <c r="BT125" s="284">
        <f>IF(($K$122)="PROMO-HONNEUR",$O$130,"")</f>
      </c>
      <c r="BU125" s="284">
        <f>IF(($K$122)="PROMO-HONNEUR",$P$130,"")</f>
      </c>
      <c r="BV125" s="285"/>
      <c r="BW125" s="284">
        <f>IF(($K$122)="HONNEUR",1,"")</f>
      </c>
      <c r="BX125" s="284">
        <f>IF(($K$122)="HONNEUR",COUNTA($J$124:$J$129),"")</f>
      </c>
      <c r="BY125" s="284">
        <f>IF(($K$122)="HONNEUR",$M$130,"")</f>
      </c>
      <c r="BZ125" s="284">
        <f>IF(($K$122)="HONNEUR",$N$130,"")</f>
      </c>
      <c r="CA125" s="284">
        <f>IF(($K$122)="HONNEUR",$O$130,"")</f>
      </c>
      <c r="CB125" s="284">
        <f>IF(($K$122)="HONNEUR",$P$130,"")</f>
      </c>
      <c r="CC125" s="285"/>
      <c r="CD125" s="284">
        <f>IF(($K$122)="PROMO-EXCEL.",1,"")</f>
      </c>
      <c r="CE125" s="284">
        <f>IF(($K$122)="PROMO-EXCEL.",COUNTA($J$124:$J$129),"")</f>
      </c>
      <c r="CF125" s="284">
        <f>IF(($K$122)="PROMO-EXCEL.",$M$130,"")</f>
      </c>
      <c r="CG125" s="284">
        <f>IF(($K$122)="PROMO-EXCEL.",$N$130,"")</f>
      </c>
      <c r="CH125" s="284">
        <f>IF(($K$122)="PROMO-EXCEL.",$O$130,"")</f>
      </c>
      <c r="CI125" s="284">
        <f>IF(($K$122)="PROMO-EXCEL.",$P$130,"")</f>
      </c>
      <c r="CJ125" s="285"/>
      <c r="CK125" s="284">
        <f>IF(($K$122)="EXCELLENCE",1,"")</f>
      </c>
      <c r="CL125" s="284">
        <f>IF(($K$122)="EXCELLENCE",COUNTA($J$124:$J$129),"")</f>
      </c>
      <c r="CM125" s="284">
        <f>IF(($K$122)="EXCELLENCE",$M$130,"")</f>
      </c>
      <c r="CN125" s="284">
        <f>IF(($K$122)="EXCELLENCE",$N$130,"")</f>
      </c>
      <c r="CO125" s="284">
        <f>IF(($K$122)="EXCELLENCE",$O$130,"")</f>
      </c>
      <c r="CP125" s="284">
        <f>IF(($K$122)="EXCELLENCE",$P$130,"")</f>
      </c>
      <c r="CQ125" s="285"/>
      <c r="CS125" s="362"/>
      <c r="CT125" s="33">
        <f>LARGE(D124:D129,2)</f>
        <v>14.05</v>
      </c>
      <c r="CU125" s="33">
        <f>LARGE(E124:E129,2)</f>
        <v>11.2</v>
      </c>
      <c r="CV125" s="33">
        <f>LARGE(F124:F129,2)</f>
        <v>12.3</v>
      </c>
      <c r="CW125" s="33">
        <f>LARGE(G124:G129,2)</f>
        <v>14.1</v>
      </c>
      <c r="CX125" s="362"/>
      <c r="CY125" s="33" t="e">
        <f>LARGE(M124:M129,2)</f>
        <v>#NUM!</v>
      </c>
      <c r="CZ125" s="33" t="e">
        <f>LARGE(N124:N129,2)</f>
        <v>#NUM!</v>
      </c>
      <c r="DA125" s="33" t="e">
        <f>LARGE(O124:O129,2)</f>
        <v>#NUM!</v>
      </c>
      <c r="DB125" s="33" t="e">
        <f>LARGE(P124:P129,2)</f>
        <v>#NUM!</v>
      </c>
      <c r="DC125" s="362"/>
      <c r="DD125" s="33">
        <f>LARGE(V124:V129,2)</f>
        <v>15.9</v>
      </c>
      <c r="DE125" s="33">
        <f>LARGE(W124:W129,2)</f>
        <v>15</v>
      </c>
      <c r="DF125" s="33">
        <f>LARGE(X124:X129,2)</f>
        <v>15.2</v>
      </c>
      <c r="DG125" s="33">
        <f>LARGE(Y124:Y129,2)</f>
        <v>16.1</v>
      </c>
      <c r="DH125" s="362"/>
      <c r="DI125" s="33" t="e">
        <f>LARGE(AE124:AE129,2)</f>
        <v>#NUM!</v>
      </c>
      <c r="DJ125" s="33" t="e">
        <f>LARGE(AF124:AF129,2)</f>
        <v>#NUM!</v>
      </c>
      <c r="DK125" s="33" t="e">
        <f>LARGE(AG124:AG129,2)</f>
        <v>#NUM!</v>
      </c>
      <c r="DL125" s="33" t="e">
        <f>LARGE(AH124:AH129,2)</f>
        <v>#NUM!</v>
      </c>
      <c r="DM125" s="362"/>
      <c r="DN125" s="33" t="e">
        <f>LARGE(AN124:AN129,2)</f>
        <v>#NUM!</v>
      </c>
      <c r="DO125" s="33" t="e">
        <f>LARGE(AO124:AO129,2)</f>
        <v>#NUM!</v>
      </c>
      <c r="DP125" s="33" t="e">
        <f>LARGE(AP124:AP129,2)</f>
        <v>#NUM!</v>
      </c>
      <c r="DQ125" s="33" t="e">
        <f>LARGE(AQ124:AQ129,2)</f>
        <v>#NUM!</v>
      </c>
      <c r="DR125" s="362"/>
      <c r="DW125" s="362"/>
    </row>
    <row r="126" spans="1:127" ht="15">
      <c r="A126" s="541"/>
      <c r="B126" s="450"/>
      <c r="C126" s="468"/>
      <c r="D126" s="383">
        <v>0</v>
      </c>
      <c r="E126" s="383">
        <v>0</v>
      </c>
      <c r="F126" s="383">
        <v>0</v>
      </c>
      <c r="G126" s="383">
        <v>0</v>
      </c>
      <c r="H126" s="384">
        <f t="shared" si="101"/>
        <v>0</v>
      </c>
      <c r="I126" s="284">
        <f t="shared" si="102"/>
        <v>3</v>
      </c>
      <c r="J126" s="449"/>
      <c r="K126" s="450"/>
      <c r="L126" s="468"/>
      <c r="M126" s="383"/>
      <c r="N126" s="383"/>
      <c r="O126" s="383"/>
      <c r="P126" s="383"/>
      <c r="Q126" s="384">
        <f t="shared" si="103"/>
        <v>0</v>
      </c>
      <c r="R126" s="284">
        <f t="shared" si="104"/>
        <v>1</v>
      </c>
      <c r="S126" s="541" t="s">
        <v>176</v>
      </c>
      <c r="T126" s="450" t="s">
        <v>177</v>
      </c>
      <c r="U126" s="468"/>
      <c r="V126" s="383">
        <v>15.55</v>
      </c>
      <c r="W126" s="383">
        <v>14.25</v>
      </c>
      <c r="X126" s="383">
        <v>13.1</v>
      </c>
      <c r="Y126" s="383">
        <v>16.05</v>
      </c>
      <c r="Z126" s="384">
        <f t="shared" si="105"/>
        <v>58.95</v>
      </c>
      <c r="AA126" s="284">
        <f t="shared" si="106"/>
        <v>3</v>
      </c>
      <c r="AB126" s="449"/>
      <c r="AC126" s="450"/>
      <c r="AD126" s="468"/>
      <c r="AE126" s="383"/>
      <c r="AF126" s="383"/>
      <c r="AG126" s="383"/>
      <c r="AH126" s="383"/>
      <c r="AI126" s="384">
        <f t="shared" si="107"/>
        <v>0</v>
      </c>
      <c r="AJ126" s="284">
        <f t="shared" si="108"/>
        <v>1</v>
      </c>
      <c r="AK126" s="457"/>
      <c r="AL126" s="461"/>
      <c r="AM126" s="465"/>
      <c r="AN126" s="383"/>
      <c r="AO126" s="383"/>
      <c r="AP126" s="383"/>
      <c r="AQ126" s="383"/>
      <c r="AR126" s="384">
        <f t="shared" si="109"/>
        <v>0</v>
      </c>
      <c r="AS126" s="284">
        <f t="shared" si="110"/>
        <v>1</v>
      </c>
      <c r="BI126" s="284">
        <f>IF(($T$122)="DEBUTANTES",1,"")</f>
      </c>
      <c r="BJ126" s="284">
        <f>IF(($T$122)="DEBUTANTES",COUNTA($S$124:$S$129),"")</f>
      </c>
      <c r="BK126" s="284">
        <f>IF(($T$122)="DEBUTANTES",$V$130,"")</f>
      </c>
      <c r="BL126" s="284">
        <f>IF(($T$122)="DEBUTANTES",$W$130,"")</f>
      </c>
      <c r="BM126" s="284">
        <f>IF(($T$122)="DEBUTANTES",$X$130,"")</f>
      </c>
      <c r="BN126" s="284">
        <f>IF(($T$122)="DEBUTANTES",$Y$130,"")</f>
      </c>
      <c r="BO126" s="285"/>
      <c r="BP126" s="284">
        <f>IF(($T$122)="PROMO-HONNEUR",1,"")</f>
      </c>
      <c r="BQ126" s="284">
        <f>IF(($T$122)="PROMO-HONNEUR",COUNTA($S$124:$S$129),"")</f>
      </c>
      <c r="BR126" s="284">
        <f>IF(($T$122)="PROMO-HONNEUR",$V$130,"")</f>
      </c>
      <c r="BS126" s="284">
        <f>IF(($T$122)="PROMO-HONNEUR",$W$130,"")</f>
      </c>
      <c r="BT126" s="284">
        <f>IF(($T$122)="PROMO-HONNEUR",$X$130,"")</f>
      </c>
      <c r="BU126" s="284">
        <f>IF(($T$122)="PROMO-HONNEUR",$Y$130,"")</f>
      </c>
      <c r="BV126" s="285"/>
      <c r="BW126" s="284">
        <f>IF(($T$122)="HONNEUR",1,"")</f>
        <v>1</v>
      </c>
      <c r="BX126" s="284">
        <f>IF(($T$122)="HONNEUR",COUNTA($S$124:$S$129),"")</f>
        <v>6</v>
      </c>
      <c r="BY126" s="284">
        <f>IF(($T$122)="HONNEUR",$V$130,"")</f>
        <v>63.6</v>
      </c>
      <c r="BZ126" s="284">
        <f>IF(($T$122)="HONNEUR",$W$130,"")</f>
        <v>58</v>
      </c>
      <c r="CA126" s="284">
        <f>IF(($T$122)="HONNEUR",$X$130,"")</f>
        <v>58</v>
      </c>
      <c r="CB126" s="284">
        <f>IF(($T$122)="HONNEUR",$Y$130,"")</f>
        <v>64.55</v>
      </c>
      <c r="CC126" s="285"/>
      <c r="CD126" s="284">
        <f>IF(($T$122)="PROMO-EXCEL.",1,"")</f>
      </c>
      <c r="CE126" s="284">
        <f>IF(($T$122)="PROMO-EXCEL.",COUNTA($S$124:$S$129),"")</f>
      </c>
      <c r="CF126" s="284">
        <f>IF(($T$122)="PROMO-EXCEL.",$V$130,"")</f>
      </c>
      <c r="CG126" s="284">
        <f>IF(($T$122)="PROMO-EXCEL.",$W$130,"")</f>
      </c>
      <c r="CH126" s="284">
        <f>IF(($T$122)="PROMO-EXCEL.",$X$130,"")</f>
      </c>
      <c r="CI126" s="284">
        <f>IF(($T$122)="PROMO-EXCEL.",$Y$130,"")</f>
      </c>
      <c r="CJ126" s="285"/>
      <c r="CK126" s="284">
        <f>IF(($T$122)="EXCELLENCE",1,"")</f>
      </c>
      <c r="CL126" s="284">
        <f>IF(($T$122)="EXCELLENCE",COUNTA($S$124:$S$129),"")</f>
      </c>
      <c r="CM126" s="284">
        <f>IF(($T$122)="EXCELLENCE",$V$130,"")</f>
      </c>
      <c r="CN126" s="284">
        <f>IF(($T$122)="EXCELLENCE",$W$130,"")</f>
      </c>
      <c r="CO126" s="284">
        <f>IF(($T$122)="EXCELLENCE",$X$130,"")</f>
      </c>
      <c r="CP126" s="284">
        <f>IF(($T$122)="EXCELLENCE",$Y$130,"")</f>
      </c>
      <c r="CQ126" s="285"/>
      <c r="CS126" s="362"/>
      <c r="CT126" s="33">
        <f>LARGE(D124:D129,3)</f>
        <v>0</v>
      </c>
      <c r="CU126" s="33">
        <f>LARGE(E124:E129,3)</f>
        <v>0</v>
      </c>
      <c r="CV126" s="33">
        <f>LARGE(F124:F129,3)</f>
        <v>0</v>
      </c>
      <c r="CW126" s="33">
        <f>LARGE(G124:G129,3)</f>
        <v>0</v>
      </c>
      <c r="CX126" s="362"/>
      <c r="CY126" s="33" t="e">
        <f>LARGE(M124:M129,3)</f>
        <v>#NUM!</v>
      </c>
      <c r="CZ126" s="33" t="e">
        <f>LARGE(N124:N129,3)</f>
        <v>#NUM!</v>
      </c>
      <c r="DA126" s="33" t="e">
        <f>LARGE(O124:O129,3)</f>
        <v>#NUM!</v>
      </c>
      <c r="DB126" s="33" t="e">
        <f>LARGE(P124:P129,3)</f>
        <v>#NUM!</v>
      </c>
      <c r="DC126" s="362"/>
      <c r="DD126" s="33">
        <f>LARGE(V124:V129,3)</f>
        <v>15.9</v>
      </c>
      <c r="DE126" s="33">
        <f>LARGE(W124:W129,3)</f>
        <v>14.25</v>
      </c>
      <c r="DF126" s="33">
        <f>LARGE(X124:X129,3)</f>
        <v>14</v>
      </c>
      <c r="DG126" s="33">
        <f>LARGE(Y124:Y129,3)</f>
        <v>16.05</v>
      </c>
      <c r="DH126" s="362"/>
      <c r="DI126" s="33" t="e">
        <f>LARGE(AE124:AE129,3)</f>
        <v>#NUM!</v>
      </c>
      <c r="DJ126" s="33" t="e">
        <f>LARGE(AF124:AF129,3)</f>
        <v>#NUM!</v>
      </c>
      <c r="DK126" s="33" t="e">
        <f>LARGE(AG124:AG129,3)</f>
        <v>#NUM!</v>
      </c>
      <c r="DL126" s="33" t="e">
        <f>LARGE(AH124:AH129,3)</f>
        <v>#NUM!</v>
      </c>
      <c r="DM126" s="362"/>
      <c r="DN126" s="33" t="e">
        <f>LARGE(AN124:AN129,3)</f>
        <v>#NUM!</v>
      </c>
      <c r="DO126" s="33" t="e">
        <f>LARGE(AO124:AO129,3)</f>
        <v>#NUM!</v>
      </c>
      <c r="DP126" s="33" t="e">
        <f>LARGE(AP124:AP129,3)</f>
        <v>#NUM!</v>
      </c>
      <c r="DQ126" s="33" t="e">
        <f>LARGE(AQ124:AQ129,3)</f>
        <v>#NUM!</v>
      </c>
      <c r="DR126" s="362"/>
      <c r="DW126" s="362"/>
    </row>
    <row r="127" spans="1:127" ht="15">
      <c r="A127" s="541"/>
      <c r="B127" s="450"/>
      <c r="C127" s="468"/>
      <c r="D127" s="383">
        <v>0</v>
      </c>
      <c r="E127" s="383">
        <v>0</v>
      </c>
      <c r="F127" s="383">
        <v>0</v>
      </c>
      <c r="G127" s="383">
        <v>0</v>
      </c>
      <c r="H127" s="384">
        <f t="shared" si="101"/>
        <v>0</v>
      </c>
      <c r="I127" s="284">
        <f t="shared" si="102"/>
        <v>3</v>
      </c>
      <c r="J127" s="449"/>
      <c r="K127" s="450"/>
      <c r="L127" s="468"/>
      <c r="M127" s="383"/>
      <c r="N127" s="383"/>
      <c r="O127" s="383"/>
      <c r="P127" s="383"/>
      <c r="Q127" s="384">
        <f t="shared" si="103"/>
        <v>0</v>
      </c>
      <c r="R127" s="284">
        <f t="shared" si="104"/>
        <v>1</v>
      </c>
      <c r="S127" s="541" t="s">
        <v>178</v>
      </c>
      <c r="T127" s="450" t="s">
        <v>179</v>
      </c>
      <c r="U127" s="468"/>
      <c r="V127" s="383">
        <v>16.2</v>
      </c>
      <c r="W127" s="383">
        <v>13.7</v>
      </c>
      <c r="X127" s="383">
        <v>13.2</v>
      </c>
      <c r="Y127" s="383">
        <v>15.85</v>
      </c>
      <c r="Z127" s="384">
        <f t="shared" si="105"/>
        <v>58.949999999999996</v>
      </c>
      <c r="AA127" s="284">
        <f t="shared" si="106"/>
        <v>4</v>
      </c>
      <c r="AB127" s="449"/>
      <c r="AC127" s="450"/>
      <c r="AD127" s="468"/>
      <c r="AE127" s="383"/>
      <c r="AF127" s="383"/>
      <c r="AG127" s="383"/>
      <c r="AH127" s="383"/>
      <c r="AI127" s="384">
        <f t="shared" si="107"/>
        <v>0</v>
      </c>
      <c r="AJ127" s="284">
        <f t="shared" si="108"/>
        <v>1</v>
      </c>
      <c r="AK127" s="457"/>
      <c r="AL127" s="461"/>
      <c r="AM127" s="465"/>
      <c r="AN127" s="383"/>
      <c r="AO127" s="383"/>
      <c r="AP127" s="383"/>
      <c r="AQ127" s="383"/>
      <c r="AR127" s="384">
        <f t="shared" si="109"/>
        <v>0</v>
      </c>
      <c r="AS127" s="284">
        <f t="shared" si="110"/>
        <v>1</v>
      </c>
      <c r="BI127" s="284">
        <f>IF(($AC$122)="DEBUTANTES",1,"")</f>
      </c>
      <c r="BJ127" s="284">
        <f>IF(($AC$122)="DEBUTANTES",COUNTA($AB$124:$AB$129),"")</f>
      </c>
      <c r="BK127" s="284">
        <f>IF(($AC$122)="DEBUTANTES",$AE$130,"")</f>
      </c>
      <c r="BL127" s="284">
        <f>IF(($AC$122)="DEBUTANTES",$AF$130,"")</f>
      </c>
      <c r="BM127" s="284">
        <f>IF(($AC$122)="DEBUTANTES",$AG$130,"")</f>
      </c>
      <c r="BN127" s="284">
        <f>IF(($AC$122)="DEBUTANTES",$AH$130,"")</f>
      </c>
      <c r="BO127" s="285"/>
      <c r="BP127" s="284">
        <f>IF(($AC$122)="PROMO-HONNEUR",1,"")</f>
      </c>
      <c r="BQ127" s="284">
        <f>IF(($AC$122)="PROMO-HONNEUR",COUNTA($AB$124:$AB$129),"")</f>
      </c>
      <c r="BR127" s="284">
        <f>IF(($AC$122)="PROMO-HONNEUR",$AE$130,"")</f>
      </c>
      <c r="BS127" s="284">
        <f>IF(($AC$122)="PROMO-HONNEUR",$AF$130,"")</f>
      </c>
      <c r="BT127" s="284">
        <f>IF(($AC$122)="PROMO-HONNEUR",$AG$130,"")</f>
      </c>
      <c r="BU127" s="284">
        <f>IF(($AC$122)="PROMO-HONNEUR",$AH$130,"")</f>
      </c>
      <c r="BV127" s="285"/>
      <c r="BW127" s="284">
        <f>IF(($AC$122)="HONNEUR",1,"")</f>
      </c>
      <c r="BX127" s="284">
        <f>IF(($AC$122)="HONNEUR",COUNTA($AB$124:$AB$129),"")</f>
      </c>
      <c r="BY127" s="284">
        <f>IF(($AC$122)="HONNEUR",$AE$130,"")</f>
      </c>
      <c r="BZ127" s="284">
        <f>IF(($AC$122)="HONNEUR",$AF$130,"")</f>
      </c>
      <c r="CA127" s="284">
        <f>IF(($AC$122)="HONNEUR",$AG$130,"")</f>
      </c>
      <c r="CB127" s="284">
        <f>IF(($AC$122)="HONNEUR",$AH$130,"")</f>
      </c>
      <c r="CC127" s="285"/>
      <c r="CD127" s="284">
        <f>IF(($AC$122)="PROMO-EXCEL.",1,"")</f>
      </c>
      <c r="CE127" s="284">
        <f>IF(($AC$122)="PROMO-EXCEL.",COUNTA($AB$124:$AB$129),"")</f>
      </c>
      <c r="CF127" s="284">
        <f>IF(($AC$122)="PROMO-EXCEL.",$AE$130,"")</f>
      </c>
      <c r="CG127" s="284">
        <f>IF(($AC$122)="PROMO-EXCEL.",$AF$130,"")</f>
      </c>
      <c r="CH127" s="284">
        <f>IF(($AC$122)="PROMO-EXCEL.",$AG$130,"")</f>
      </c>
      <c r="CI127" s="284">
        <f>IF(($AC$122)="PROMO-EXCEL.",$AH$130,"")</f>
      </c>
      <c r="CJ127" s="285"/>
      <c r="CK127" s="284">
        <f>IF(($AC$122)="EXCELLENCE",1,"")</f>
      </c>
      <c r="CL127" s="284">
        <f>IF(($AC$122)="EXCELLENCE",COUNTA($AB$124:$AB$129),"")</f>
      </c>
      <c r="CM127" s="284">
        <f>IF(($AC$122)="EXCELLENCE",$AE$130,"")</f>
      </c>
      <c r="CN127" s="284">
        <f>IF(($AC$122)="EXCELLENCE",$AF$130,"")</f>
      </c>
      <c r="CO127" s="284">
        <f>IF(($AC$122)="EXCELLENCE",$AG$130,"")</f>
      </c>
      <c r="CP127" s="284">
        <f>IF(($AC$122)="EXCELLENCE",$AH$130,"")</f>
      </c>
      <c r="CQ127" s="285"/>
      <c r="CS127" s="362"/>
      <c r="CT127" s="33">
        <f>LARGE(D124:D129,4)</f>
        <v>0</v>
      </c>
      <c r="CU127" s="33">
        <f>LARGE(E124:E129,4)</f>
        <v>0</v>
      </c>
      <c r="CV127" s="33">
        <f>LARGE(F124:F129,4)</f>
        <v>0</v>
      </c>
      <c r="CW127" s="33">
        <f>LARGE(G124:G129,4)</f>
        <v>0</v>
      </c>
      <c r="CX127" s="362"/>
      <c r="CY127" s="33" t="e">
        <f>LARGE(M124:M129,4)</f>
        <v>#NUM!</v>
      </c>
      <c r="CZ127" s="33" t="e">
        <f>LARGE(N124:N129,4)</f>
        <v>#NUM!</v>
      </c>
      <c r="DA127" s="33" t="e">
        <f>LARGE(O124:O129,4)</f>
        <v>#NUM!</v>
      </c>
      <c r="DB127" s="33" t="e">
        <f>LARGE(P124:P129,4)</f>
        <v>#NUM!</v>
      </c>
      <c r="DC127" s="362"/>
      <c r="DD127" s="33">
        <f>LARGE(V124:V129,4)</f>
        <v>15.6</v>
      </c>
      <c r="DE127" s="33">
        <f>LARGE(W124:W129,4)</f>
        <v>13.75</v>
      </c>
      <c r="DF127" s="33">
        <f>LARGE(X124:X129,4)</f>
        <v>13.4</v>
      </c>
      <c r="DG127" s="33">
        <f>LARGE(Y124:Y129,4)</f>
        <v>15.85</v>
      </c>
      <c r="DH127" s="362"/>
      <c r="DI127" s="33" t="e">
        <f>LARGE(AE124:AE129,4)</f>
        <v>#NUM!</v>
      </c>
      <c r="DJ127" s="33" t="e">
        <f>LARGE(AF124:AF129,4)</f>
        <v>#NUM!</v>
      </c>
      <c r="DK127" s="33" t="e">
        <f>LARGE(AG124:AG129,4)</f>
        <v>#NUM!</v>
      </c>
      <c r="DL127" s="33" t="e">
        <f>LARGE(AH124:AH129,4)</f>
        <v>#NUM!</v>
      </c>
      <c r="DM127" s="362"/>
      <c r="DN127" s="33" t="e">
        <f>LARGE(AN124:AN129,4)</f>
        <v>#NUM!</v>
      </c>
      <c r="DO127" s="33" t="e">
        <f>LARGE(AO124:AO129,4)</f>
        <v>#NUM!</v>
      </c>
      <c r="DP127" s="33" t="e">
        <f>LARGE(AP124:AP129,4)</f>
        <v>#NUM!</v>
      </c>
      <c r="DQ127" s="33" t="e">
        <f>LARGE(AQ124:AQ129,4)</f>
        <v>#NUM!</v>
      </c>
      <c r="DR127" s="362"/>
      <c r="DW127" s="362"/>
    </row>
    <row r="128" spans="1:127" ht="15">
      <c r="A128" s="541"/>
      <c r="B128" s="450"/>
      <c r="C128" s="468"/>
      <c r="D128" s="383">
        <v>0</v>
      </c>
      <c r="E128" s="383">
        <v>0</v>
      </c>
      <c r="F128" s="383">
        <v>0</v>
      </c>
      <c r="G128" s="383">
        <v>0</v>
      </c>
      <c r="H128" s="384">
        <f t="shared" si="101"/>
        <v>0</v>
      </c>
      <c r="I128" s="284">
        <f t="shared" si="102"/>
        <v>3</v>
      </c>
      <c r="J128" s="449"/>
      <c r="K128" s="450"/>
      <c r="L128" s="468"/>
      <c r="M128" s="383"/>
      <c r="N128" s="383"/>
      <c r="O128" s="383"/>
      <c r="P128" s="383"/>
      <c r="Q128" s="384">
        <f t="shared" si="103"/>
        <v>0</v>
      </c>
      <c r="R128" s="284">
        <f t="shared" si="104"/>
        <v>1</v>
      </c>
      <c r="S128" s="541" t="s">
        <v>180</v>
      </c>
      <c r="T128" s="450" t="s">
        <v>181</v>
      </c>
      <c r="U128" s="468"/>
      <c r="V128" s="383">
        <v>14.7</v>
      </c>
      <c r="W128" s="383">
        <v>13.75</v>
      </c>
      <c r="X128" s="383">
        <v>14</v>
      </c>
      <c r="Y128" s="383">
        <v>15.3</v>
      </c>
      <c r="Z128" s="384">
        <f t="shared" si="105"/>
        <v>57.75</v>
      </c>
      <c r="AA128" s="284">
        <f t="shared" si="106"/>
        <v>5</v>
      </c>
      <c r="AB128" s="449"/>
      <c r="AC128" s="450"/>
      <c r="AD128" s="468"/>
      <c r="AE128" s="383"/>
      <c r="AF128" s="383"/>
      <c r="AG128" s="383"/>
      <c r="AH128" s="383"/>
      <c r="AI128" s="384">
        <f t="shared" si="107"/>
        <v>0</v>
      </c>
      <c r="AJ128" s="284">
        <f t="shared" si="108"/>
        <v>1</v>
      </c>
      <c r="AK128" s="457"/>
      <c r="AL128" s="461"/>
      <c r="AM128" s="465"/>
      <c r="AN128" s="383"/>
      <c r="AO128" s="383"/>
      <c r="AP128" s="383"/>
      <c r="AQ128" s="383"/>
      <c r="AR128" s="384">
        <f t="shared" si="109"/>
        <v>0</v>
      </c>
      <c r="AS128" s="284">
        <f t="shared" si="110"/>
        <v>1</v>
      </c>
      <c r="BI128" s="284">
        <f>IF(($AL$122)="DEBUTANTES",1,"")</f>
      </c>
      <c r="BJ128" s="284">
        <f>IF(($AL$122)="DEBUTANTES",COUNTA($AK$124:$AK$129),"")</f>
      </c>
      <c r="BK128" s="284">
        <f>IF(($AL$122)="DEBUTANTES",$AN$130,"")</f>
      </c>
      <c r="BL128" s="284">
        <f>IF(($AL$122)="DEBUTANTES",$AO$130,"")</f>
      </c>
      <c r="BM128" s="284">
        <f>IF(($AL$122)="DEBUTANTES",$AP$130,"")</f>
      </c>
      <c r="BN128" s="284">
        <f>IF(($AL$122)="DEBUTANTES",$AQ$130,"")</f>
      </c>
      <c r="BO128" s="285"/>
      <c r="BP128" s="284">
        <f>IF(($AL$122)="PROMO-HONNEUR",1,"")</f>
      </c>
      <c r="BQ128" s="284">
        <f>IF(($AL$122)="PROMO-HONNEUR",COUNTA($AK$124:$AK$129),"")</f>
      </c>
      <c r="BR128" s="284">
        <f>IF(($AL$122)="PROMO-HONNEUR",$AN$130,"")</f>
      </c>
      <c r="BS128" s="284">
        <f>IF(($AL$122)="PROMO-HONNEUR",$AO$130,"")</f>
      </c>
      <c r="BT128" s="284">
        <f>IF(($AL$122)="PROMO-HONNEUR",$AP$130,"")</f>
      </c>
      <c r="BU128" s="284">
        <f>IF(($AL$122)="PROMO-HONNEUR",$AQ$130,"")</f>
      </c>
      <c r="BV128" s="285"/>
      <c r="BW128" s="284">
        <f>IF(($AL$122)="HONNEUR",1,"")</f>
      </c>
      <c r="BX128" s="284">
        <f>IF(($AL$122)="HONNEUR",COUNTA($AK$124:$AK$129),"")</f>
      </c>
      <c r="BY128" s="284">
        <f>IF(($AL$122)="HONNEUR",$AN$130,"")</f>
      </c>
      <c r="BZ128" s="284">
        <f>IF(($AL$122)="HONNEUR",$AO$130,"")</f>
      </c>
      <c r="CA128" s="284">
        <f>IF(($AL$122)="HONNEUR",$AP$130,"")</f>
      </c>
      <c r="CB128" s="284">
        <f>IF(($AL$122)="HONNEUR",$AQ$130,"")</f>
      </c>
      <c r="CC128" s="285"/>
      <c r="CD128" s="284">
        <f>IF(($AL$122)="PROMO-EXCEL.",1,"")</f>
      </c>
      <c r="CE128" s="284">
        <f>IF(($AL$122)="PROMO-EXCEL.",COUNTA($AK$124:$AK$129),"")</f>
      </c>
      <c r="CF128" s="284">
        <f>IF(($AL$122)="PROMO-EXCEL.",$AN$130,"")</f>
      </c>
      <c r="CG128" s="284">
        <f>IF(($AL$122)="PROMO-EXCEL.",$AO$130,"")</f>
      </c>
      <c r="CH128" s="284">
        <f>IF(($AL$122)="PROMO-EXCEL.",$AP$130,"")</f>
      </c>
      <c r="CI128" s="284">
        <f>IF(($AL$122)="PROMO-EXCEL.",$AQ$130,"")</f>
      </c>
      <c r="CJ128" s="285"/>
      <c r="CK128" s="284">
        <f>IF(($AL$122)="EXCELLENCE",1,"")</f>
      </c>
      <c r="CL128" s="284">
        <f>IF(($AL$122)="EXCELLENCE",COUNTA($AK$124:$AK$129),"")</f>
      </c>
      <c r="CM128" s="284">
        <f>IF(($AL$122)="EXCELLENCE",$AN$130,"")</f>
      </c>
      <c r="CN128" s="284">
        <f>IF(($AL$122)="EXCELLENCE",$AO$130,"")</f>
      </c>
      <c r="CO128" s="284">
        <f>IF(($AL$122)="EXCELLENCE",$AP$130,"")</f>
      </c>
      <c r="CP128" s="284">
        <f>IF(($AL$122)="EXCELLENCE",$AQ$130,"")</f>
      </c>
      <c r="CQ128" s="285"/>
      <c r="CS128" s="362"/>
      <c r="CX128" s="362"/>
      <c r="CY128" s="33"/>
      <c r="CZ128" s="33"/>
      <c r="DA128" s="33"/>
      <c r="DB128" s="33"/>
      <c r="DC128" s="362"/>
      <c r="DD128" s="33"/>
      <c r="DE128" s="33"/>
      <c r="DF128" s="33"/>
      <c r="DG128" s="33"/>
      <c r="DH128" s="362"/>
      <c r="DI128" s="33"/>
      <c r="DJ128" s="33"/>
      <c r="DK128" s="33"/>
      <c r="DL128" s="33"/>
      <c r="DM128" s="362"/>
      <c r="DN128" s="33"/>
      <c r="DO128" s="33"/>
      <c r="DP128" s="33"/>
      <c r="DQ128" s="33"/>
      <c r="DR128" s="362"/>
      <c r="DW128" s="362"/>
    </row>
    <row r="129" spans="1:127" ht="15.75" thickBot="1">
      <c r="A129" s="451"/>
      <c r="B129" s="452"/>
      <c r="C129" s="468"/>
      <c r="D129" s="383">
        <v>0</v>
      </c>
      <c r="E129" s="383">
        <v>0</v>
      </c>
      <c r="F129" s="383">
        <v>0</v>
      </c>
      <c r="G129" s="383">
        <v>0</v>
      </c>
      <c r="H129" s="384">
        <f t="shared" si="101"/>
        <v>0</v>
      </c>
      <c r="I129" s="284">
        <f t="shared" si="102"/>
        <v>3</v>
      </c>
      <c r="J129" s="451"/>
      <c r="K129" s="452"/>
      <c r="L129" s="468"/>
      <c r="M129" s="383"/>
      <c r="N129" s="383"/>
      <c r="O129" s="383"/>
      <c r="P129" s="383"/>
      <c r="Q129" s="384">
        <f t="shared" si="103"/>
        <v>0</v>
      </c>
      <c r="R129" s="284">
        <f t="shared" si="104"/>
        <v>1</v>
      </c>
      <c r="S129" s="542" t="s">
        <v>182</v>
      </c>
      <c r="T129" s="452" t="s">
        <v>183</v>
      </c>
      <c r="U129" s="468"/>
      <c r="V129" s="383">
        <v>15.9</v>
      </c>
      <c r="W129" s="383">
        <v>15</v>
      </c>
      <c r="X129" s="383">
        <v>15.2</v>
      </c>
      <c r="Y129" s="383">
        <v>16.55</v>
      </c>
      <c r="Z129" s="384">
        <f t="shared" si="105"/>
        <v>62.64999999999999</v>
      </c>
      <c r="AA129" s="284">
        <f t="shared" si="106"/>
        <v>1</v>
      </c>
      <c r="AB129" s="451"/>
      <c r="AC129" s="452"/>
      <c r="AD129" s="468"/>
      <c r="AE129" s="383"/>
      <c r="AF129" s="383"/>
      <c r="AG129" s="383"/>
      <c r="AH129" s="383"/>
      <c r="AI129" s="384">
        <f t="shared" si="107"/>
        <v>0</v>
      </c>
      <c r="AJ129" s="284">
        <f t="shared" si="108"/>
        <v>1</v>
      </c>
      <c r="AK129" s="457"/>
      <c r="AL129" s="461"/>
      <c r="AM129" s="465"/>
      <c r="AN129" s="383"/>
      <c r="AO129" s="383"/>
      <c r="AP129" s="383"/>
      <c r="AQ129" s="383"/>
      <c r="AR129" s="384">
        <f t="shared" si="109"/>
        <v>0</v>
      </c>
      <c r="AS129" s="284">
        <f t="shared" si="110"/>
        <v>1</v>
      </c>
      <c r="BI129" s="284">
        <f>IF(($AU$122)="DEBUTANTES",1,"")</f>
      </c>
      <c r="BJ129" s="284">
        <f>IF(($AU$122)="DEBUTANTES",COUNTA($AT$124:$AT$129),"")</f>
      </c>
      <c r="BK129" s="284">
        <f>IF(($AU$122)="DEBUTANTES",$AW$130,"")</f>
      </c>
      <c r="BL129" s="284">
        <f>IF(($AU$122)="DEBUTANTES",$AX$130,"")</f>
      </c>
      <c r="BM129" s="284">
        <f>IF(($AU$122)="DEBUTANTES",$AY$130,"")</f>
      </c>
      <c r="BN129" s="284">
        <f>IF(($AU$122)="DEBUTANTES",$AZ$130,"")</f>
      </c>
      <c r="BO129" s="285"/>
      <c r="BP129" s="284">
        <f>IF(($AU$122)="PROMO-HONNEUR",1,"")</f>
      </c>
      <c r="BQ129" s="284">
        <f>IF(($AU$122)="PROMO-HONNEUR",COUNTA($AT$124:$AT$129),"")</f>
      </c>
      <c r="BR129" s="284">
        <f>IF(($AU$122)="PROMO-HONNEUR",$AW$130,"")</f>
      </c>
      <c r="BS129" s="284">
        <f>IF(($AU$122)="PROMO-HONNEUR",$AX$130,"")</f>
      </c>
      <c r="BT129" s="284">
        <f>IF(($AU$122)="PROMO-HONNEUR",$AY$130,"")</f>
      </c>
      <c r="BU129" s="284">
        <f>IF(($AU$122)="PROMO-HONNEUR",$AZ$130,"")</f>
      </c>
      <c r="BV129" s="285"/>
      <c r="BW129" s="284">
        <f>IF(($AU$122)="HONNEUR",1,"")</f>
      </c>
      <c r="BX129" s="284">
        <f>IF(($AU$122)="HONNEUR",COUNTA($AT$124:$AT$129),"")</f>
      </c>
      <c r="BY129" s="284">
        <f>IF(($AU$122)="HONNEUR",$AW$130,"")</f>
      </c>
      <c r="BZ129" s="284">
        <f>IF(($AU$122)="HONNEUR",$AX$130,"")</f>
      </c>
      <c r="CA129" s="284">
        <f>IF(($AU$122)="HONNEUR",$AY$130,"")</f>
      </c>
      <c r="CB129" s="284">
        <f>IF(($AU$122)="HONNEUR",$AZ$130,"")</f>
      </c>
      <c r="CC129" s="285"/>
      <c r="CD129" s="284">
        <f>IF(($AU$122)="PROMO-EXCEL.",1,"")</f>
      </c>
      <c r="CE129" s="284">
        <f>IF(($AU$122)="PROMO-EXCEL.",COUNTA($AT$124:$AT$129),"")</f>
      </c>
      <c r="CF129" s="284">
        <f>IF(($AU$122)="PROMO-EXCEL.",$AW$130,"")</f>
      </c>
      <c r="CG129" s="284">
        <f>IF(($AU$122)="PROMO-EXCEL.",$AX$130,"")</f>
      </c>
      <c r="CH129" s="284">
        <f>IF(($AU$122)="PROMO-EXCEL.",$AY$130,"")</f>
      </c>
      <c r="CI129" s="284">
        <f>IF(($AU$122)="PROMO-EXCEL.",$AZ$130,"")</f>
      </c>
      <c r="CJ129" s="285"/>
      <c r="CK129" s="284">
        <f>IF(($AU$122)="EXCELLENCE",1,"")</f>
      </c>
      <c r="CL129" s="284">
        <f>IF(($AU$122)="EXCELLENCE",COUNTA($AT$124:$AT$129),"")</f>
      </c>
      <c r="CM129" s="284">
        <f>IF(($AU$122)="EXCELLENCE",$AW$130,"")</f>
      </c>
      <c r="CN129" s="284">
        <f>IF(($AU$122)="EXCELLENCE",$AX$130,"")</f>
      </c>
      <c r="CO129" s="284">
        <f>IF(($AU$122)="EXCELLENCE",$AY$130,"")</f>
      </c>
      <c r="CP129" s="284">
        <f>IF(($AU$122)="EXCELLENCE",$AZ$130,"")</f>
      </c>
      <c r="CQ129" s="285"/>
      <c r="CS129" s="362"/>
      <c r="CT129" s="33">
        <f>SUM(CT124:CT128)</f>
        <v>28.55</v>
      </c>
      <c r="CU129" s="33">
        <f>SUM(CU124:CU128)</f>
        <v>25.25</v>
      </c>
      <c r="CV129" s="33">
        <f>SUM(CV124:CV128)</f>
        <v>26.200000000000003</v>
      </c>
      <c r="CW129" s="33">
        <f>SUM(CW124:CW128)</f>
        <v>28.549999999999997</v>
      </c>
      <c r="CX129" s="362"/>
      <c r="CY129" s="33" t="e">
        <f>SUM(CY124:CY128)</f>
        <v>#NUM!</v>
      </c>
      <c r="CZ129" s="33" t="e">
        <f>SUM(CZ124:CZ128)</f>
        <v>#NUM!</v>
      </c>
      <c r="DA129" s="33" t="e">
        <f>SUM(DA124:DA128)</f>
        <v>#NUM!</v>
      </c>
      <c r="DB129" s="33" t="e">
        <f>SUM(DB124:DB128)</f>
        <v>#NUM!</v>
      </c>
      <c r="DC129" s="362"/>
      <c r="DD129" s="33">
        <f>SUM(DD124:DD128)</f>
        <v>63.6</v>
      </c>
      <c r="DE129" s="33">
        <f>SUM(DE124:DE128)</f>
        <v>58</v>
      </c>
      <c r="DF129" s="33">
        <f>SUM(DF124:DF128)</f>
        <v>58</v>
      </c>
      <c r="DG129" s="33">
        <f>SUM(DG124:DG128)</f>
        <v>64.55</v>
      </c>
      <c r="DH129" s="362"/>
      <c r="DI129" s="33" t="e">
        <f>SUM(DI124:DI128)</f>
        <v>#NUM!</v>
      </c>
      <c r="DJ129" s="33" t="e">
        <f>SUM(DJ124:DJ128)</f>
        <v>#NUM!</v>
      </c>
      <c r="DK129" s="33" t="e">
        <f>SUM(DK124:DK128)</f>
        <v>#NUM!</v>
      </c>
      <c r="DL129" s="33" t="e">
        <f>SUM(DL124:DL128)</f>
        <v>#NUM!</v>
      </c>
      <c r="DM129" s="362"/>
      <c r="DN129" s="33" t="e">
        <f>SUM(DN124:DN128)</f>
        <v>#NUM!</v>
      </c>
      <c r="DO129" s="33" t="e">
        <f>SUM(DO124:DO128)</f>
        <v>#NUM!</v>
      </c>
      <c r="DP129" s="33" t="e">
        <f>SUM(DP124:DP128)</f>
        <v>#NUM!</v>
      </c>
      <c r="DQ129" s="33" t="e">
        <f>SUM(DQ124:DQ128)</f>
        <v>#NUM!</v>
      </c>
      <c r="DR129" s="362"/>
      <c r="DW129" s="362"/>
    </row>
    <row r="130" spans="1:127" s="31" customFormat="1" ht="15.75" thickBot="1">
      <c r="A130" s="278" t="s">
        <v>17</v>
      </c>
      <c r="B130" s="281"/>
      <c r="C130" s="282"/>
      <c r="D130" s="386">
        <f>IF(ISBLANK(D124),"",CT129)</f>
        <v>28.55</v>
      </c>
      <c r="E130" s="386">
        <f>IF(ISBLANK(E124),"",CU129)</f>
        <v>25.25</v>
      </c>
      <c r="F130" s="386">
        <f>IF(ISBLANK(F124),"",CV129)</f>
        <v>26.200000000000003</v>
      </c>
      <c r="G130" s="386">
        <f>IF(ISBLANK(G124),"",CW129)</f>
        <v>28.549999999999997</v>
      </c>
      <c r="H130" s="387">
        <f t="shared" si="101"/>
        <v>108.55</v>
      </c>
      <c r="I130"/>
      <c r="J130" s="278" t="s">
        <v>17</v>
      </c>
      <c r="K130" s="281"/>
      <c r="L130" s="282"/>
      <c r="M130" s="386">
        <f>IF(ISBLANK(M124),"",CY129)</f>
      </c>
      <c r="N130" s="386">
        <f>IF(ISBLANK(N124),"",CZ129)</f>
      </c>
      <c r="O130" s="386">
        <f>IF(ISBLANK(O124),"",DA129)</f>
      </c>
      <c r="P130" s="386">
        <f>IF(ISBLANK(P124),"",DB129)</f>
      </c>
      <c r="Q130" s="387">
        <f t="shared" si="103"/>
        <v>0</v>
      </c>
      <c r="R130"/>
      <c r="S130" s="278" t="s">
        <v>17</v>
      </c>
      <c r="T130" s="281"/>
      <c r="U130" s="282"/>
      <c r="V130" s="386">
        <f>IF(ISBLANK(V124),"",DD129)</f>
        <v>63.6</v>
      </c>
      <c r="W130" s="386">
        <f>IF(ISBLANK(W124),"",DE129)</f>
        <v>58</v>
      </c>
      <c r="X130" s="386">
        <f>IF(ISBLANK(X124),"",DF129)</f>
        <v>58</v>
      </c>
      <c r="Y130" s="386">
        <f>IF(ISBLANK(Y124),"",DG129)</f>
        <v>64.55</v>
      </c>
      <c r="Z130" s="387">
        <f t="shared" si="105"/>
        <v>244.14999999999998</v>
      </c>
      <c r="AA130"/>
      <c r="AB130" s="278" t="s">
        <v>17</v>
      </c>
      <c r="AC130" s="281"/>
      <c r="AD130" s="282"/>
      <c r="AE130" s="386">
        <f>IF(ISBLANK(AE124),"",DI129)</f>
      </c>
      <c r="AF130" s="386">
        <f>IF(ISBLANK(AF124),"",DJ129)</f>
      </c>
      <c r="AG130" s="386">
        <f>IF(ISBLANK(AG124),"",DK129)</f>
      </c>
      <c r="AH130" s="386">
        <f>IF(ISBLANK(AH124),"",DL129)</f>
      </c>
      <c r="AI130" s="387">
        <f t="shared" si="107"/>
        <v>0</v>
      </c>
      <c r="AJ130"/>
      <c r="AK130" s="278" t="s">
        <v>17</v>
      </c>
      <c r="AL130" s="279"/>
      <c r="AM130" s="280"/>
      <c r="AN130" s="386">
        <f>IF(ISBLANK(AN124),"",DN129)</f>
      </c>
      <c r="AO130" s="386">
        <f>IF(ISBLANK(AO124),"",DO129)</f>
      </c>
      <c r="AP130" s="386">
        <f>IF(ISBLANK(AP124),"",DP129)</f>
      </c>
      <c r="AQ130" s="386">
        <f>IF(ISBLANK(AQ124),"",DQ129)</f>
      </c>
      <c r="AR130" s="387">
        <f t="shared" si="109"/>
        <v>0</v>
      </c>
      <c r="AS130"/>
      <c r="AT130"/>
      <c r="AU130"/>
      <c r="AV130"/>
      <c r="AW130"/>
      <c r="AX130"/>
      <c r="AY130"/>
      <c r="AZ130"/>
      <c r="BA130"/>
      <c r="BB130"/>
      <c r="BI130" s="284"/>
      <c r="BJ130" s="284"/>
      <c r="BK130" s="284"/>
      <c r="BL130" s="284"/>
      <c r="BM130" s="284"/>
      <c r="BN130" s="284"/>
      <c r="BO130" s="286"/>
      <c r="BP130" s="284"/>
      <c r="BQ130" s="284"/>
      <c r="BR130" s="284"/>
      <c r="BS130" s="284"/>
      <c r="BT130" s="284"/>
      <c r="BU130" s="284"/>
      <c r="BV130" s="286"/>
      <c r="BW130" s="284"/>
      <c r="BX130" s="284"/>
      <c r="BY130" s="284"/>
      <c r="BZ130" s="284"/>
      <c r="CA130" s="284"/>
      <c r="CB130" s="284"/>
      <c r="CC130" s="286"/>
      <c r="CD130" s="284"/>
      <c r="CE130" s="284"/>
      <c r="CF130" s="284"/>
      <c r="CG130" s="284"/>
      <c r="CH130" s="284"/>
      <c r="CI130" s="284"/>
      <c r="CJ130" s="286"/>
      <c r="CK130" s="284"/>
      <c r="CL130" s="284"/>
      <c r="CM130" s="284"/>
      <c r="CN130" s="284"/>
      <c r="CO130" s="284"/>
      <c r="CP130" s="284"/>
      <c r="CQ130" s="286"/>
      <c r="CS130" s="363"/>
      <c r="CT130" s="33"/>
      <c r="CU130" s="33"/>
      <c r="CV130" s="33"/>
      <c r="CW130" s="33"/>
      <c r="CX130" s="363"/>
      <c r="DC130" s="363"/>
      <c r="DH130" s="363"/>
      <c r="DM130" s="363"/>
      <c r="DR130" s="363"/>
      <c r="DW130" s="363"/>
    </row>
    <row r="131" spans="1:127" ht="12.75">
      <c r="A131" s="269"/>
      <c r="B131" s="269"/>
      <c r="C131" s="270"/>
      <c r="D131" s="269"/>
      <c r="E131" s="269"/>
      <c r="F131" s="269"/>
      <c r="G131" s="269"/>
      <c r="H131" s="269"/>
      <c r="L131" s="7"/>
      <c r="U131" s="7"/>
      <c r="AD131" s="7"/>
      <c r="BO131" s="285"/>
      <c r="BP131" s="284"/>
      <c r="BQ131" s="284"/>
      <c r="BR131" s="284"/>
      <c r="BS131" s="284"/>
      <c r="BT131" s="284"/>
      <c r="BU131" s="284"/>
      <c r="BV131" s="285"/>
      <c r="BW131" s="284"/>
      <c r="BX131" s="284"/>
      <c r="BY131" s="284"/>
      <c r="BZ131" s="284"/>
      <c r="CA131" s="284"/>
      <c r="CB131" s="284"/>
      <c r="CC131" s="285"/>
      <c r="CD131" s="284"/>
      <c r="CE131" s="284"/>
      <c r="CF131" s="284"/>
      <c r="CG131" s="284"/>
      <c r="CH131" s="284"/>
      <c r="CI131" s="284"/>
      <c r="CJ131" s="285"/>
      <c r="CK131" s="284"/>
      <c r="CL131" s="284"/>
      <c r="CM131" s="284"/>
      <c r="CN131" s="284"/>
      <c r="CO131" s="284"/>
      <c r="CP131" s="284"/>
      <c r="CQ131" s="285"/>
      <c r="CS131" s="362"/>
      <c r="CX131" s="362"/>
      <c r="DC131" s="362"/>
      <c r="DH131" s="362"/>
      <c r="DM131" s="362"/>
      <c r="DR131" s="362"/>
      <c r="DW131" s="362"/>
    </row>
    <row r="132" spans="1:127" ht="12.75">
      <c r="A132" s="269"/>
      <c r="B132" s="269"/>
      <c r="C132" s="270"/>
      <c r="D132" s="269"/>
      <c r="E132" s="269"/>
      <c r="F132" s="269"/>
      <c r="G132" s="269"/>
      <c r="H132" s="269"/>
      <c r="L132" s="7"/>
      <c r="U132" s="7"/>
      <c r="AD132" s="7"/>
      <c r="BO132" s="285"/>
      <c r="BP132" s="284"/>
      <c r="BQ132" s="284"/>
      <c r="BR132" s="284"/>
      <c r="BS132" s="284"/>
      <c r="BT132" s="284"/>
      <c r="BU132" s="284"/>
      <c r="BV132" s="285"/>
      <c r="BW132" s="284"/>
      <c r="BX132" s="284"/>
      <c r="BY132" s="284"/>
      <c r="BZ132" s="284"/>
      <c r="CA132" s="284"/>
      <c r="CB132" s="284"/>
      <c r="CC132" s="285"/>
      <c r="CD132" s="284"/>
      <c r="CE132" s="284"/>
      <c r="CF132" s="284"/>
      <c r="CG132" s="284"/>
      <c r="CH132" s="284"/>
      <c r="CI132" s="284"/>
      <c r="CJ132" s="285"/>
      <c r="CK132" s="284"/>
      <c r="CL132" s="284"/>
      <c r="CM132" s="284"/>
      <c r="CN132" s="284"/>
      <c r="CO132" s="284"/>
      <c r="CP132" s="284"/>
      <c r="CQ132" s="285"/>
      <c r="CS132" s="362"/>
      <c r="CX132" s="362"/>
      <c r="DC132" s="362"/>
      <c r="DH132" s="362"/>
      <c r="DM132" s="362"/>
      <c r="DR132" s="362"/>
      <c r="DW132" s="362"/>
    </row>
    <row r="133" spans="1:127" ht="15">
      <c r="A133" s="262" t="s">
        <v>0</v>
      </c>
      <c r="B133" s="263"/>
      <c r="C133" s="263"/>
      <c r="D133" s="263"/>
      <c r="E133" s="263"/>
      <c r="F133" s="264"/>
      <c r="G133" s="355" t="str">
        <f>$G$1</f>
        <v>Vitré le</v>
      </c>
      <c r="H133" s="356">
        <f>H$1</f>
        <v>43492</v>
      </c>
      <c r="J133" s="1" t="s">
        <v>0</v>
      </c>
      <c r="K133" s="2"/>
      <c r="L133" s="2"/>
      <c r="M133" s="2"/>
      <c r="N133" s="2"/>
      <c r="O133" s="3"/>
      <c r="P133" s="355" t="str">
        <f>$G$1</f>
        <v>Vitré le</v>
      </c>
      <c r="Q133" s="356">
        <f>Q$1</f>
        <v>43492</v>
      </c>
      <c r="S133" s="1" t="s">
        <v>0</v>
      </c>
      <c r="T133" s="2"/>
      <c r="U133" s="2"/>
      <c r="V133" s="2"/>
      <c r="W133" s="2"/>
      <c r="X133" s="3"/>
      <c r="Y133" s="355" t="str">
        <f>$G$1</f>
        <v>Vitré le</v>
      </c>
      <c r="Z133" s="356">
        <f>Z$1</f>
        <v>43492</v>
      </c>
      <c r="AB133" s="1" t="s">
        <v>0</v>
      </c>
      <c r="AC133" s="2"/>
      <c r="AD133" s="2"/>
      <c r="AE133" s="2"/>
      <c r="AF133" s="2"/>
      <c r="AG133" s="3"/>
      <c r="AH133" s="355" t="str">
        <f>$G$1</f>
        <v>Vitré le</v>
      </c>
      <c r="AI133" s="356">
        <f>AI$1</f>
        <v>43492</v>
      </c>
      <c r="AK133" s="357" t="s">
        <v>0</v>
      </c>
      <c r="AL133" s="188"/>
      <c r="AM133" s="1"/>
      <c r="AN133" s="2"/>
      <c r="AO133" s="2"/>
      <c r="AP133" s="3"/>
      <c r="AQ133" s="355" t="str">
        <f>$G$1</f>
        <v>Vitré le</v>
      </c>
      <c r="AR133" s="356">
        <f>AR$1</f>
        <v>43492</v>
      </c>
      <c r="BO133" s="285"/>
      <c r="BP133" s="284"/>
      <c r="BQ133" s="284"/>
      <c r="BR133" s="284"/>
      <c r="BS133" s="284"/>
      <c r="BT133" s="284"/>
      <c r="BU133" s="284"/>
      <c r="BV133" s="285"/>
      <c r="BW133" s="284"/>
      <c r="BX133" s="284"/>
      <c r="BY133" s="284"/>
      <c r="BZ133" s="284"/>
      <c r="CA133" s="284"/>
      <c r="CB133" s="284"/>
      <c r="CC133" s="285"/>
      <c r="CD133" s="284"/>
      <c r="CE133" s="284"/>
      <c r="CF133" s="284"/>
      <c r="CG133" s="284"/>
      <c r="CH133" s="284"/>
      <c r="CI133" s="284"/>
      <c r="CJ133" s="285"/>
      <c r="CK133" s="284"/>
      <c r="CL133" s="284"/>
      <c r="CM133" s="284"/>
      <c r="CN133" s="284"/>
      <c r="CO133" s="284"/>
      <c r="CP133" s="284"/>
      <c r="CQ133" s="285"/>
      <c r="CS133" s="362"/>
      <c r="CX133" s="362"/>
      <c r="DC133" s="362"/>
      <c r="DH133" s="362"/>
      <c r="DM133" s="362"/>
      <c r="DR133" s="362"/>
      <c r="DW133" s="362"/>
    </row>
    <row r="134" spans="1:127" ht="15">
      <c r="A134" s="265" t="s">
        <v>1</v>
      </c>
      <c r="B134" s="621" t="s">
        <v>15</v>
      </c>
      <c r="C134" s="621"/>
      <c r="D134" s="621"/>
      <c r="E134" s="621"/>
      <c r="F134" s="264"/>
      <c r="G134" s="264"/>
      <c r="H134" s="264"/>
      <c r="J134" s="206" t="s">
        <v>1</v>
      </c>
      <c r="K134" s="622"/>
      <c r="L134" s="622"/>
      <c r="M134" s="622"/>
      <c r="N134" s="622"/>
      <c r="O134" s="3"/>
      <c r="P134" s="3"/>
      <c r="Q134" s="3"/>
      <c r="S134" s="206" t="s">
        <v>1</v>
      </c>
      <c r="T134" s="623" t="s">
        <v>15</v>
      </c>
      <c r="U134" s="623"/>
      <c r="V134" s="623"/>
      <c r="W134" s="623"/>
      <c r="X134" s="3"/>
      <c r="Y134" s="3"/>
      <c r="Z134" s="3"/>
      <c r="AB134" s="206" t="s">
        <v>1</v>
      </c>
      <c r="AC134" s="623"/>
      <c r="AD134" s="623"/>
      <c r="AE134" s="623"/>
      <c r="AF134" s="623"/>
      <c r="AG134" s="3"/>
      <c r="AH134" s="3"/>
      <c r="AI134" s="3"/>
      <c r="AK134" s="206" t="s">
        <v>1</v>
      </c>
      <c r="AL134" s="622"/>
      <c r="AM134" s="622"/>
      <c r="AN134" s="622"/>
      <c r="AO134" s="622"/>
      <c r="AP134" s="3"/>
      <c r="AQ134" s="3"/>
      <c r="AR134" s="3"/>
      <c r="BO134" s="285"/>
      <c r="BP134" s="284"/>
      <c r="BQ134" s="284"/>
      <c r="BR134" s="284"/>
      <c r="BS134" s="284"/>
      <c r="BT134" s="284"/>
      <c r="BU134" s="284"/>
      <c r="BV134" s="285"/>
      <c r="BW134" s="284"/>
      <c r="BX134" s="284"/>
      <c r="BY134" s="284"/>
      <c r="BZ134" s="284"/>
      <c r="CA134" s="284"/>
      <c r="CB134" s="284"/>
      <c r="CC134" s="285"/>
      <c r="CD134" s="284"/>
      <c r="CE134" s="284"/>
      <c r="CF134" s="284"/>
      <c r="CG134" s="284"/>
      <c r="CH134" s="284"/>
      <c r="CI134" s="284"/>
      <c r="CJ134" s="285"/>
      <c r="CK134" s="284"/>
      <c r="CL134" s="284"/>
      <c r="CM134" s="284"/>
      <c r="CN134" s="284"/>
      <c r="CO134" s="284"/>
      <c r="CP134" s="284"/>
      <c r="CQ134" s="285"/>
      <c r="CS134" s="362"/>
      <c r="CX134" s="362"/>
      <c r="DC134" s="362"/>
      <c r="DH134" s="362"/>
      <c r="DM134" s="362"/>
      <c r="DR134" s="362"/>
      <c r="DW134" s="362"/>
    </row>
    <row r="135" spans="1:127" ht="15.75" thickBot="1">
      <c r="A135" s="265" t="s">
        <v>118</v>
      </c>
      <c r="B135" s="621" t="s">
        <v>124</v>
      </c>
      <c r="C135" s="621"/>
      <c r="D135" s="621"/>
      <c r="E135" s="266" t="s">
        <v>119</v>
      </c>
      <c r="F135" s="267">
        <v>1</v>
      </c>
      <c r="G135" s="264"/>
      <c r="H135" s="358">
        <v>11</v>
      </c>
      <c r="J135" s="206" t="s">
        <v>118</v>
      </c>
      <c r="K135" s="621"/>
      <c r="L135" s="621"/>
      <c r="M135" s="621"/>
      <c r="N135" s="5" t="s">
        <v>119</v>
      </c>
      <c r="O135" s="6"/>
      <c r="P135" s="3"/>
      <c r="Q135" s="359">
        <v>23</v>
      </c>
      <c r="S135" s="206" t="s">
        <v>118</v>
      </c>
      <c r="T135" s="624" t="s">
        <v>82</v>
      </c>
      <c r="U135" s="624"/>
      <c r="V135" s="624"/>
      <c r="W135" s="5" t="s">
        <v>119</v>
      </c>
      <c r="X135" s="6">
        <v>1</v>
      </c>
      <c r="Y135" s="3"/>
      <c r="Z135" s="359">
        <v>35</v>
      </c>
      <c r="AB135" s="206" t="s">
        <v>118</v>
      </c>
      <c r="AC135" s="624"/>
      <c r="AD135" s="624"/>
      <c r="AE135" s="624"/>
      <c r="AF135" s="5" t="s">
        <v>119</v>
      </c>
      <c r="AG135" s="6"/>
      <c r="AH135" s="3"/>
      <c r="AI135" s="359">
        <v>47</v>
      </c>
      <c r="AK135" s="206" t="s">
        <v>118</v>
      </c>
      <c r="AL135" s="627"/>
      <c r="AM135" s="627"/>
      <c r="AN135" s="627"/>
      <c r="AO135" s="5" t="s">
        <v>119</v>
      </c>
      <c r="AP135" s="6"/>
      <c r="AQ135" s="3"/>
      <c r="AR135" s="359">
        <v>59</v>
      </c>
      <c r="BO135" s="285"/>
      <c r="BP135" s="284"/>
      <c r="BQ135" s="284"/>
      <c r="BR135" s="284"/>
      <c r="BS135" s="284"/>
      <c r="BT135" s="284"/>
      <c r="BU135" s="284"/>
      <c r="BV135" s="285"/>
      <c r="BW135" s="284"/>
      <c r="BX135" s="284"/>
      <c r="BY135" s="284"/>
      <c r="BZ135" s="284"/>
      <c r="CA135" s="284"/>
      <c r="CB135" s="284"/>
      <c r="CC135" s="285"/>
      <c r="CD135" s="284"/>
      <c r="CE135" s="284"/>
      <c r="CF135" s="284"/>
      <c r="CG135" s="284"/>
      <c r="CH135" s="284"/>
      <c r="CI135" s="284"/>
      <c r="CJ135" s="285"/>
      <c r="CK135" s="284"/>
      <c r="CL135" s="284"/>
      <c r="CM135" s="284"/>
      <c r="CN135" s="284"/>
      <c r="CO135" s="284"/>
      <c r="CP135" s="284"/>
      <c r="CQ135" s="285"/>
      <c r="CS135" s="362"/>
      <c r="CX135" s="362"/>
      <c r="DC135" s="362"/>
      <c r="DH135" s="362"/>
      <c r="DM135" s="362"/>
      <c r="DR135" s="362"/>
      <c r="DW135" s="362"/>
    </row>
    <row r="136" spans="1:127" s="31" customFormat="1" ht="13.5" thickBot="1">
      <c r="A136" s="274" t="s">
        <v>5</v>
      </c>
      <c r="B136" s="275" t="s">
        <v>6</v>
      </c>
      <c r="C136" s="275" t="s">
        <v>7</v>
      </c>
      <c r="D136" s="276" t="s">
        <v>8</v>
      </c>
      <c r="E136" s="276" t="s">
        <v>9</v>
      </c>
      <c r="F136" s="276" t="s">
        <v>10</v>
      </c>
      <c r="G136" s="276" t="s">
        <v>11</v>
      </c>
      <c r="H136" s="277" t="s">
        <v>12</v>
      </c>
      <c r="I136"/>
      <c r="J136" s="274" t="s">
        <v>5</v>
      </c>
      <c r="K136" s="275" t="s">
        <v>6</v>
      </c>
      <c r="L136" s="275" t="s">
        <v>7</v>
      </c>
      <c r="M136" s="276" t="s">
        <v>8</v>
      </c>
      <c r="N136" s="276" t="s">
        <v>9</v>
      </c>
      <c r="O136" s="276" t="s">
        <v>10</v>
      </c>
      <c r="P136" s="276" t="s">
        <v>11</v>
      </c>
      <c r="Q136" s="277" t="s">
        <v>12</v>
      </c>
      <c r="R136"/>
      <c r="S136" s="274" t="s">
        <v>5</v>
      </c>
      <c r="T136" s="275" t="s">
        <v>6</v>
      </c>
      <c r="U136" s="275" t="s">
        <v>7</v>
      </c>
      <c r="V136" s="276" t="s">
        <v>8</v>
      </c>
      <c r="W136" s="276" t="s">
        <v>9</v>
      </c>
      <c r="X136" s="276" t="s">
        <v>10</v>
      </c>
      <c r="Y136" s="276" t="s">
        <v>11</v>
      </c>
      <c r="Z136" s="277" t="s">
        <v>12</v>
      </c>
      <c r="AA136"/>
      <c r="AB136" s="274" t="s">
        <v>5</v>
      </c>
      <c r="AC136" s="275" t="s">
        <v>6</v>
      </c>
      <c r="AD136" s="275" t="s">
        <v>7</v>
      </c>
      <c r="AE136" s="276" t="s">
        <v>8</v>
      </c>
      <c r="AF136" s="276" t="s">
        <v>9</v>
      </c>
      <c r="AG136" s="276" t="s">
        <v>10</v>
      </c>
      <c r="AH136" s="276" t="s">
        <v>11</v>
      </c>
      <c r="AI136" s="277" t="s">
        <v>12</v>
      </c>
      <c r="AJ136"/>
      <c r="AK136" s="274" t="s">
        <v>5</v>
      </c>
      <c r="AL136" s="275" t="s">
        <v>6</v>
      </c>
      <c r="AM136" s="275" t="s">
        <v>7</v>
      </c>
      <c r="AN136" s="276" t="s">
        <v>8</v>
      </c>
      <c r="AO136" s="276" t="s">
        <v>9</v>
      </c>
      <c r="AP136" s="276" t="s">
        <v>10</v>
      </c>
      <c r="AQ136" s="276" t="s">
        <v>11</v>
      </c>
      <c r="AR136" s="277" t="s">
        <v>12</v>
      </c>
      <c r="AS136"/>
      <c r="AT136"/>
      <c r="AU136"/>
      <c r="AV136"/>
      <c r="AW136"/>
      <c r="AX136"/>
      <c r="AY136"/>
      <c r="AZ136"/>
      <c r="BA136"/>
      <c r="BB136"/>
      <c r="BI136" s="284"/>
      <c r="BJ136" s="284"/>
      <c r="BK136" s="284"/>
      <c r="BL136" s="284"/>
      <c r="BM136" s="284"/>
      <c r="BN136" s="284"/>
      <c r="BO136" s="286"/>
      <c r="BP136" s="284"/>
      <c r="BQ136" s="284"/>
      <c r="BR136" s="284"/>
      <c r="BS136" s="284"/>
      <c r="BT136" s="284"/>
      <c r="BU136" s="284"/>
      <c r="BV136" s="286"/>
      <c r="BW136" s="284"/>
      <c r="BX136" s="284"/>
      <c r="BY136" s="284"/>
      <c r="BZ136" s="284"/>
      <c r="CA136" s="284"/>
      <c r="CB136" s="284"/>
      <c r="CC136" s="286"/>
      <c r="CD136" s="284"/>
      <c r="CE136" s="284"/>
      <c r="CF136" s="284"/>
      <c r="CG136" s="284"/>
      <c r="CH136" s="284"/>
      <c r="CI136" s="284"/>
      <c r="CJ136" s="286"/>
      <c r="CK136" s="284"/>
      <c r="CL136" s="284"/>
      <c r="CM136" s="284"/>
      <c r="CN136" s="284"/>
      <c r="CO136" s="284"/>
      <c r="CP136" s="284"/>
      <c r="CQ136" s="286"/>
      <c r="CS136" s="363"/>
      <c r="CT136" s="33"/>
      <c r="CU136" s="33"/>
      <c r="CV136" s="33"/>
      <c r="CW136" s="33"/>
      <c r="CX136" s="363"/>
      <c r="DC136" s="363"/>
      <c r="DH136" s="363"/>
      <c r="DM136" s="363"/>
      <c r="DR136" s="363"/>
      <c r="DW136" s="363"/>
    </row>
    <row r="137" spans="1:127" ht="15">
      <c r="A137" s="540" t="s">
        <v>277</v>
      </c>
      <c r="B137" s="448" t="s">
        <v>278</v>
      </c>
      <c r="C137" s="467"/>
      <c r="D137" s="383">
        <v>15.2</v>
      </c>
      <c r="E137" s="383">
        <v>13.7</v>
      </c>
      <c r="F137" s="383">
        <v>12.4</v>
      </c>
      <c r="G137" s="383">
        <v>14.6</v>
      </c>
      <c r="H137" s="384">
        <f aca="true" t="shared" si="111" ref="H137:H143">SUM(D137:G137)</f>
        <v>55.9</v>
      </c>
      <c r="I137" s="284">
        <f aca="true" t="shared" si="112" ref="I137:I142">RANK(H137,$H$137:$H$142,0)</f>
        <v>5</v>
      </c>
      <c r="J137" s="447"/>
      <c r="K137" s="448"/>
      <c r="L137" s="467"/>
      <c r="M137" s="383"/>
      <c r="N137" s="383"/>
      <c r="O137" s="383"/>
      <c r="P137" s="383"/>
      <c r="Q137" s="384">
        <f aca="true" t="shared" si="113" ref="Q137:Q143">SUM(M137:P137)</f>
        <v>0</v>
      </c>
      <c r="R137" s="284">
        <f aca="true" t="shared" si="114" ref="R137:R142">RANK(Q137,$Q$137:$Q$142,0)</f>
        <v>1</v>
      </c>
      <c r="S137" s="540" t="s">
        <v>265</v>
      </c>
      <c r="T137" s="448" t="s">
        <v>266</v>
      </c>
      <c r="U137" s="467"/>
      <c r="V137" s="383">
        <v>15.9</v>
      </c>
      <c r="W137" s="383">
        <v>14.3</v>
      </c>
      <c r="X137" s="383">
        <v>15.5</v>
      </c>
      <c r="Y137" s="383">
        <v>15.9</v>
      </c>
      <c r="Z137" s="384">
        <f aca="true" t="shared" si="115" ref="Z137:Z143">SUM(V137:Y137)</f>
        <v>61.6</v>
      </c>
      <c r="AA137" s="284">
        <f aca="true" t="shared" si="116" ref="AA137:AA142">RANK(Z137,$Z$137:$Z$142,0)</f>
        <v>4</v>
      </c>
      <c r="AB137" s="447"/>
      <c r="AC137" s="448"/>
      <c r="AD137" s="467"/>
      <c r="AE137" s="383"/>
      <c r="AF137" s="383"/>
      <c r="AG137" s="383"/>
      <c r="AH137" s="383"/>
      <c r="AI137" s="384">
        <f aca="true" t="shared" si="117" ref="AI137:AI143">SUM(AE137:AH137)</f>
        <v>0</v>
      </c>
      <c r="AJ137" s="284">
        <f aca="true" t="shared" si="118" ref="AJ137:AJ142">RANK(AI137,$AI$137:$AI$142,0)</f>
        <v>1</v>
      </c>
      <c r="AK137" s="457"/>
      <c r="AL137" s="461"/>
      <c r="AM137" s="466"/>
      <c r="AN137" s="383"/>
      <c r="AO137" s="383"/>
      <c r="AP137" s="383"/>
      <c r="AQ137" s="383"/>
      <c r="AR137" s="384">
        <f aca="true" t="shared" si="119" ref="AR137:AR143">SUM(AN137:AQ137)</f>
        <v>0</v>
      </c>
      <c r="AS137" s="284">
        <f aca="true" t="shared" si="120" ref="AS137:AS142">RANK(AR137,$AR$137:$AR$142,0)</f>
        <v>1</v>
      </c>
      <c r="BH137" s="284">
        <f>IF((A135)="DEBUTANTES",1,"")</f>
      </c>
      <c r="BI137" s="284">
        <f>IF(($B$135)="DEBUTANTES",1,"")</f>
      </c>
      <c r="BJ137" s="284">
        <f>IF(($B$135)="DEBUTANTES",COUNTA($A$137:$A$142),"")</f>
      </c>
      <c r="BK137" s="284">
        <f>IF(($B$135)="DEBUTANTES",$D$143,"")</f>
      </c>
      <c r="BL137" s="284">
        <f>IF(($B$135)="DEBUTANTES",$E$143,"")</f>
      </c>
      <c r="BM137" s="284">
        <f>IF(($B$135)="DEBUTANTES",$F$143,"")</f>
      </c>
      <c r="BN137" s="284">
        <f>IF(($B$135)="DEBUTANTES",$G$143,"")</f>
      </c>
      <c r="BO137" s="285"/>
      <c r="BP137" s="284">
        <f>IF(($B$135)="PROMO-HONNEUR",1,"")</f>
        <v>1</v>
      </c>
      <c r="BQ137" s="284">
        <f>IF(($B$135)="PROMO-HONNEUR",COUNTA($A$137:$A$142),"")</f>
        <v>5</v>
      </c>
      <c r="BR137" s="284">
        <f>IF(($B$135)="PROMO-HONNEUR",$D$143,"")</f>
        <v>60.2</v>
      </c>
      <c r="BS137" s="284">
        <f>IF(($B$135)="PROMO-HONNEUR",$E$143,"")</f>
        <v>56.75</v>
      </c>
      <c r="BT137" s="284">
        <f>IF(($B$135)="PROMO-HONNEUR",$F$143,"")</f>
        <v>57.4</v>
      </c>
      <c r="BU137" s="284">
        <f>IF(($B$135)="PROMO-HONNEUR",$G$143,"")</f>
        <v>58.65</v>
      </c>
      <c r="BV137" s="285"/>
      <c r="BW137" s="284">
        <f>IF(($B$135)="HONNEUR",1,"")</f>
      </c>
      <c r="BX137" s="284">
        <f>IF(($B$135)="HONNEUR",COUNTA($A$137:$A$142),"")</f>
      </c>
      <c r="BY137" s="284">
        <f>IF(($B$135)="HONNEUR",$D$143,"")</f>
      </c>
      <c r="BZ137" s="284">
        <f>IF(($B$135)="HONNEUR",$E$143,"")</f>
      </c>
      <c r="CA137" s="284">
        <f>IF(($B$135)="HONNEUR",$F$143,"")</f>
      </c>
      <c r="CB137" s="284">
        <f>IF(($B$135)="HONNEUR",$G$143,"")</f>
      </c>
      <c r="CC137" s="285"/>
      <c r="CD137" s="284">
        <f>IF(($B$135)="PROMO-EXCEL.",1,"")</f>
      </c>
      <c r="CE137" s="284">
        <f>IF(($B$135)="PROMO-EXCEL.",COUNTA($A$137:$A$142),"")</f>
      </c>
      <c r="CF137" s="284">
        <f>IF(($B$135)="PROMO-EXCEL.",$D$143,"")</f>
      </c>
      <c r="CG137" s="284">
        <f>IF(($B$135)="PROMO-EXCEL.",$E$143,"")</f>
      </c>
      <c r="CH137" s="284">
        <f>IF(($B$135)="PROMO-EXCEL.",$F$143,"")</f>
      </c>
      <c r="CI137" s="284">
        <f>IF(($B$135)="PROMO-EXCEL.",$G$143,"")</f>
      </c>
      <c r="CJ137" s="285"/>
      <c r="CK137" s="284">
        <f>IF(($B$135)="EXCELLENCE",1,"")</f>
      </c>
      <c r="CL137" s="284">
        <f>IF(($B$135)="EXCELLENCE",COUNTA($A$137:$A$142),"")</f>
      </c>
      <c r="CM137" s="284">
        <f>IF(($B$135)="EXCELLENCE",$D$143,"")</f>
      </c>
      <c r="CN137" s="284">
        <f>IF(($B$135)="EXCELLENCE",$E$143,"")</f>
      </c>
      <c r="CO137" s="284">
        <f>IF(($B$135)="EXCELLENCE",$F$143,"")</f>
      </c>
      <c r="CP137" s="284">
        <f>IF(($B$135)="EXCELLENCE",$G$143,"")</f>
      </c>
      <c r="CQ137" s="285"/>
      <c r="CS137" s="362"/>
      <c r="CT137" s="33">
        <f>LARGE(D137:D142,1)</f>
        <v>15.3</v>
      </c>
      <c r="CU137" s="33">
        <f>LARGE(E137:E142,1)</f>
        <v>14.4</v>
      </c>
      <c r="CV137" s="33">
        <f>LARGE(F137:F142,1)</f>
        <v>14.7</v>
      </c>
      <c r="CW137" s="33">
        <f>LARGE(G137:G142,1)</f>
        <v>14.85</v>
      </c>
      <c r="CX137" s="362"/>
      <c r="CY137" s="33" t="e">
        <f>LARGE(M137:M142,1)</f>
        <v>#NUM!</v>
      </c>
      <c r="CZ137" s="33" t="e">
        <f>LARGE(N137:N142,1)</f>
        <v>#NUM!</v>
      </c>
      <c r="DA137" s="33" t="e">
        <f>LARGE(O137:O142,1)</f>
        <v>#NUM!</v>
      </c>
      <c r="DB137" s="33" t="e">
        <f>LARGE(P137:P142,1)</f>
        <v>#NUM!</v>
      </c>
      <c r="DC137" s="362"/>
      <c r="DD137" s="33">
        <f>LARGE(V137:V142,1)</f>
        <v>16.45</v>
      </c>
      <c r="DE137" s="33">
        <f>LARGE(W137:W142,1)</f>
        <v>15.15</v>
      </c>
      <c r="DF137" s="33">
        <f>LARGE(X137:X142,1)</f>
        <v>15.6</v>
      </c>
      <c r="DG137" s="33">
        <f>LARGE(Y137:Y142,1)</f>
        <v>16.3</v>
      </c>
      <c r="DH137" s="362"/>
      <c r="DI137" s="33" t="e">
        <f>LARGE(AE137:AE142,1)</f>
        <v>#NUM!</v>
      </c>
      <c r="DJ137" s="33" t="e">
        <f>LARGE(AF137:AF142,1)</f>
        <v>#NUM!</v>
      </c>
      <c r="DK137" s="33" t="e">
        <f>LARGE(AG137:AG142,1)</f>
        <v>#NUM!</v>
      </c>
      <c r="DL137" s="33" t="e">
        <f>LARGE(AH137:AH142,1)</f>
        <v>#NUM!</v>
      </c>
      <c r="DM137" s="362"/>
      <c r="DN137" s="33" t="e">
        <f>LARGE(AN137:AN142,1)</f>
        <v>#NUM!</v>
      </c>
      <c r="DO137" s="33" t="e">
        <f>LARGE(AO137:AO142,1)</f>
        <v>#NUM!</v>
      </c>
      <c r="DP137" s="33" t="e">
        <f>LARGE(AP137:AP142,1)</f>
        <v>#NUM!</v>
      </c>
      <c r="DQ137" s="33" t="e">
        <f>LARGE(AQ137:AQ142,1)</f>
        <v>#NUM!</v>
      </c>
      <c r="DR137" s="362"/>
      <c r="DW137" s="362"/>
    </row>
    <row r="138" spans="1:127" ht="15">
      <c r="A138" s="541" t="s">
        <v>279</v>
      </c>
      <c r="B138" s="450" t="s">
        <v>280</v>
      </c>
      <c r="C138" s="468"/>
      <c r="D138" s="383">
        <v>14.8</v>
      </c>
      <c r="E138" s="383">
        <v>13.4</v>
      </c>
      <c r="F138" s="383">
        <v>13.9</v>
      </c>
      <c r="G138" s="383">
        <v>14.3</v>
      </c>
      <c r="H138" s="384">
        <f t="shared" si="111"/>
        <v>56.400000000000006</v>
      </c>
      <c r="I138" s="284">
        <f t="shared" si="112"/>
        <v>4</v>
      </c>
      <c r="J138" s="449"/>
      <c r="K138" s="450"/>
      <c r="L138" s="468"/>
      <c r="M138" s="383"/>
      <c r="N138" s="383"/>
      <c r="O138" s="383"/>
      <c r="P138" s="383"/>
      <c r="Q138" s="384">
        <f t="shared" si="113"/>
        <v>0</v>
      </c>
      <c r="R138" s="284">
        <f t="shared" si="114"/>
        <v>1</v>
      </c>
      <c r="S138" s="541" t="s">
        <v>267</v>
      </c>
      <c r="T138" s="450" t="s">
        <v>268</v>
      </c>
      <c r="U138" s="468"/>
      <c r="V138" s="383">
        <v>15.7</v>
      </c>
      <c r="W138" s="383">
        <v>14.2</v>
      </c>
      <c r="X138" s="383">
        <v>14.1</v>
      </c>
      <c r="Y138" s="383">
        <v>16.15</v>
      </c>
      <c r="Z138" s="384">
        <f t="shared" si="115"/>
        <v>60.15</v>
      </c>
      <c r="AA138" s="284">
        <f t="shared" si="116"/>
        <v>6</v>
      </c>
      <c r="AB138" s="449"/>
      <c r="AC138" s="450"/>
      <c r="AD138" s="468"/>
      <c r="AE138" s="383"/>
      <c r="AF138" s="383"/>
      <c r="AG138" s="383"/>
      <c r="AH138" s="383"/>
      <c r="AI138" s="384">
        <f t="shared" si="117"/>
        <v>0</v>
      </c>
      <c r="AJ138" s="284">
        <f t="shared" si="118"/>
        <v>1</v>
      </c>
      <c r="AK138" s="457"/>
      <c r="AL138" s="461"/>
      <c r="AM138" s="466"/>
      <c r="AN138" s="383"/>
      <c r="AO138" s="383"/>
      <c r="AP138" s="383"/>
      <c r="AQ138" s="383"/>
      <c r="AR138" s="384">
        <f t="shared" si="119"/>
        <v>0</v>
      </c>
      <c r="AS138" s="284">
        <f t="shared" si="120"/>
        <v>1</v>
      </c>
      <c r="BH138" s="284">
        <f>IF((J135)="DEBUTANTES",1,"")</f>
      </c>
      <c r="BI138" s="284">
        <f>IF(($K$135)="DEBUTANTES",1,"")</f>
      </c>
      <c r="BJ138" s="284">
        <f>IF(($K$135)="DEBUTANTES",COUNTA($J$137:$J$142),"")</f>
      </c>
      <c r="BK138" s="284">
        <f>IF(($K$135)="DEBUTANTES",$M$143,"")</f>
      </c>
      <c r="BL138" s="284">
        <f>IF(($K$135)="DEBUTANTES",$N$143,"")</f>
      </c>
      <c r="BM138" s="284">
        <f>IF(($K$135)="DEBUTANTES",$O$143,"")</f>
      </c>
      <c r="BN138" s="284">
        <f>IF(($K$135)="DEBUTANTES",$P$143,"")</f>
      </c>
      <c r="BO138" s="285"/>
      <c r="BP138" s="284">
        <f>IF(($K$135)="PROMO-HONNEUR",1,"")</f>
      </c>
      <c r="BQ138" s="284">
        <f>IF(($K$135)="PROMO-HONNEUR",COUNTA($J$137:$J$142),"")</f>
      </c>
      <c r="BR138" s="284">
        <f>IF(($K$135)="PROMO-HONNEUR",$M$143,"")</f>
      </c>
      <c r="BS138" s="284">
        <f>IF(($K$135)="PROMO-HONNEUR",$N$143,"")</f>
      </c>
      <c r="BT138" s="284">
        <f>IF(($K$135)="PROMO-HONNEUR",$O$143,"")</f>
      </c>
      <c r="BU138" s="284">
        <f>IF(($K$135)="PROMO-HONNEUR",$P$143,"")</f>
      </c>
      <c r="BV138" s="285"/>
      <c r="BW138" s="284">
        <f>IF(($K$135)="HONNEUR",1,"")</f>
      </c>
      <c r="BX138" s="284">
        <f>IF(($K$135)="HONNEUR",COUNTA($J$137:$J$142),"")</f>
      </c>
      <c r="BY138" s="284">
        <f>IF(($K$135)="HONNEUR",$M$143,"")</f>
      </c>
      <c r="BZ138" s="284">
        <f>IF(($K$135)="HONNEUR",$N$143,"")</f>
      </c>
      <c r="CA138" s="284">
        <f>IF(($K$135)="HONNEUR",$O$143,"")</f>
      </c>
      <c r="CB138" s="284">
        <f>IF(($K$135)="HONNEUR",$P$143,"")</f>
      </c>
      <c r="CC138" s="285"/>
      <c r="CD138" s="284">
        <f>IF(($K$135)="PROMO-EXCEL.",1,"")</f>
      </c>
      <c r="CE138" s="284">
        <f>IF(($K$135)="PROMO-EXCEL.",COUNTA($J$137:$J$142),"")</f>
      </c>
      <c r="CF138" s="284">
        <f>IF(($K$135)="PROMO-EXCEL.",$M$143,"")</f>
      </c>
      <c r="CG138" s="284">
        <f>IF(($K$135)="PROMO-EXCEL.",$N$143,"")</f>
      </c>
      <c r="CH138" s="284">
        <f>IF(($K$135)="PROMO-EXCEL.",$O$143,"")</f>
      </c>
      <c r="CI138" s="284">
        <f>IF(($K$135)="PROMO-EXCEL.",$P$143,"")</f>
      </c>
      <c r="CJ138" s="285"/>
      <c r="CK138" s="284">
        <f>IF(($K$135)="EXCELLENCE",1,"")</f>
      </c>
      <c r="CL138" s="284">
        <f>IF(($K$135)="EXCELLENCE",COUNTA($J$137:$J$142),"")</f>
      </c>
      <c r="CM138" s="284">
        <f>IF(($K$135)="EXCELLENCE",$M$143,"")</f>
      </c>
      <c r="CN138" s="284">
        <f>IF(($K$135)="EXCELLENCE",$N$143,"")</f>
      </c>
      <c r="CO138" s="284">
        <f>IF(($K$135)="EXCELLENCE",$O$143,"")</f>
      </c>
      <c r="CP138" s="284">
        <f>IF(($K$135)="EXCELLENCE",$P$143,"")</f>
      </c>
      <c r="CQ138" s="285"/>
      <c r="CS138" s="362"/>
      <c r="CT138" s="33">
        <f>LARGE(D137:D142,2)</f>
        <v>15.2</v>
      </c>
      <c r="CU138" s="33">
        <f>LARGE(E137:E142,2)</f>
        <v>14.35</v>
      </c>
      <c r="CV138" s="33">
        <f>LARGE(F137:F142,2)</f>
        <v>14.6</v>
      </c>
      <c r="CW138" s="33">
        <f>LARGE(G137:G142,2)</f>
        <v>14.6</v>
      </c>
      <c r="CX138" s="362"/>
      <c r="CY138" s="33" t="e">
        <f>LARGE(M137:M142,2)</f>
        <v>#NUM!</v>
      </c>
      <c r="CZ138" s="33" t="e">
        <f>LARGE(N137:N142,2)</f>
        <v>#NUM!</v>
      </c>
      <c r="DA138" s="33" t="e">
        <f>LARGE(O137:O142,2)</f>
        <v>#NUM!</v>
      </c>
      <c r="DB138" s="33" t="e">
        <f>LARGE(P137:P142,2)</f>
        <v>#NUM!</v>
      </c>
      <c r="DC138" s="362"/>
      <c r="DD138" s="33">
        <f>LARGE(V137:V142,2)</f>
        <v>16.3</v>
      </c>
      <c r="DE138" s="33">
        <f>LARGE(W137:W142,2)</f>
        <v>15</v>
      </c>
      <c r="DF138" s="33">
        <f>LARGE(X137:X142,2)</f>
        <v>15.5</v>
      </c>
      <c r="DG138" s="33">
        <f>LARGE(Y137:Y142,2)</f>
        <v>16.2</v>
      </c>
      <c r="DH138" s="362"/>
      <c r="DI138" s="33" t="e">
        <f>LARGE(AE137:AE142,2)</f>
        <v>#NUM!</v>
      </c>
      <c r="DJ138" s="33" t="e">
        <f>LARGE(AF137:AF142,2)</f>
        <v>#NUM!</v>
      </c>
      <c r="DK138" s="33" t="e">
        <f>LARGE(AG137:AG142,2)</f>
        <v>#NUM!</v>
      </c>
      <c r="DL138" s="33" t="e">
        <f>LARGE(AH137:AH142,2)</f>
        <v>#NUM!</v>
      </c>
      <c r="DM138" s="362"/>
      <c r="DN138" s="33" t="e">
        <f>LARGE(AN137:AN142,2)</f>
        <v>#NUM!</v>
      </c>
      <c r="DO138" s="33" t="e">
        <f>LARGE(AO137:AO142,2)</f>
        <v>#NUM!</v>
      </c>
      <c r="DP138" s="33" t="e">
        <f>LARGE(AP137:AP142,2)</f>
        <v>#NUM!</v>
      </c>
      <c r="DQ138" s="33" t="e">
        <f>LARGE(AQ137:AQ142,2)</f>
        <v>#NUM!</v>
      </c>
      <c r="DR138" s="362"/>
      <c r="DW138" s="362"/>
    </row>
    <row r="139" spans="1:127" ht="15">
      <c r="A139" s="541" t="s">
        <v>281</v>
      </c>
      <c r="B139" s="450" t="s">
        <v>282</v>
      </c>
      <c r="C139" s="468"/>
      <c r="D139" s="383">
        <v>14.9</v>
      </c>
      <c r="E139" s="383">
        <v>14.4</v>
      </c>
      <c r="F139" s="383">
        <v>14.7</v>
      </c>
      <c r="G139" s="383">
        <v>14.6</v>
      </c>
      <c r="H139" s="384">
        <f t="shared" si="111"/>
        <v>58.6</v>
      </c>
      <c r="I139" s="284">
        <f t="shared" si="112"/>
        <v>2</v>
      </c>
      <c r="J139" s="449"/>
      <c r="K139" s="450"/>
      <c r="L139" s="468"/>
      <c r="M139" s="383"/>
      <c r="N139" s="383"/>
      <c r="O139" s="383"/>
      <c r="P139" s="383"/>
      <c r="Q139" s="384">
        <f t="shared" si="113"/>
        <v>0</v>
      </c>
      <c r="R139" s="284">
        <f t="shared" si="114"/>
        <v>1</v>
      </c>
      <c r="S139" s="541" t="s">
        <v>269</v>
      </c>
      <c r="T139" s="450" t="s">
        <v>270</v>
      </c>
      <c r="U139" s="468"/>
      <c r="V139" s="383">
        <v>15.5</v>
      </c>
      <c r="W139" s="383">
        <v>15.15</v>
      </c>
      <c r="X139" s="383">
        <v>14.9</v>
      </c>
      <c r="Y139" s="383">
        <v>16.2</v>
      </c>
      <c r="Z139" s="384">
        <f t="shared" si="115"/>
        <v>61.75</v>
      </c>
      <c r="AA139" s="284">
        <f t="shared" si="116"/>
        <v>2</v>
      </c>
      <c r="AB139" s="449"/>
      <c r="AC139" s="450"/>
      <c r="AD139" s="468"/>
      <c r="AE139" s="383"/>
      <c r="AF139" s="383"/>
      <c r="AG139" s="383"/>
      <c r="AH139" s="383"/>
      <c r="AI139" s="384">
        <f t="shared" si="117"/>
        <v>0</v>
      </c>
      <c r="AJ139" s="284">
        <f t="shared" si="118"/>
        <v>1</v>
      </c>
      <c r="AK139" s="457"/>
      <c r="AL139" s="461"/>
      <c r="AM139" s="466"/>
      <c r="AN139" s="383"/>
      <c r="AO139" s="383"/>
      <c r="AP139" s="383"/>
      <c r="AQ139" s="383"/>
      <c r="AR139" s="384">
        <f t="shared" si="119"/>
        <v>0</v>
      </c>
      <c r="AS139" s="284">
        <f t="shared" si="120"/>
        <v>1</v>
      </c>
      <c r="BH139" s="284"/>
      <c r="BI139" s="284">
        <f>IF(($T$135)="DEBUTANTES",1,"")</f>
      </c>
      <c r="BJ139" s="284">
        <f>IF(($T$135)="DEBUTANTES",COUNTA($S$137:$S$142),"")</f>
      </c>
      <c r="BK139" s="284">
        <f>IF(($T$135)="DEBUTANTES",$V$143,"")</f>
      </c>
      <c r="BL139" s="284">
        <f>IF(($T$135)="DEBUTANTES",$W$143,"")</f>
      </c>
      <c r="BM139" s="284">
        <f>IF(($T$135)="DEBUTANTES",$X$143,"")</f>
      </c>
      <c r="BN139" s="284">
        <f>IF(($T$135)="DEBUTANTES",$Y$143,"")</f>
      </c>
      <c r="BO139" s="285"/>
      <c r="BP139" s="284">
        <f>IF(($T$135)="PROMO-HONNEUR",1,"")</f>
      </c>
      <c r="BQ139" s="284">
        <f>IF(($T$135)="PROMO-HONNEUR",COUNTA($S$137:$S$142),"")</f>
      </c>
      <c r="BR139" s="284">
        <f>IF(($T$135)="PROMO-HONNEUR",$V$143,"")</f>
      </c>
      <c r="BS139" s="284">
        <f>IF(($T$135)="PROMO-HONNEUR",$W$143,"")</f>
      </c>
      <c r="BT139" s="284">
        <f>IF(($T$135)="PROMO-HONNEUR",$X$143,"")</f>
      </c>
      <c r="BU139" s="284">
        <f>IF(($T$135)="PROMO-HONNEUR",$Y$143,"")</f>
      </c>
      <c r="BV139" s="285"/>
      <c r="BW139" s="284">
        <f>IF(($T$135)="HONNEUR",1,"")</f>
        <v>1</v>
      </c>
      <c r="BX139" s="284">
        <f>IF(($T$135)="HONNEUR",COUNTA($S$137:$S$142),"")</f>
        <v>6</v>
      </c>
      <c r="BY139" s="284">
        <f>IF(($T$135)="HONNEUR",$V$143,"")</f>
        <v>64.55</v>
      </c>
      <c r="BZ139" s="284">
        <f>IF(($T$135)="HONNEUR",$W$143,"")</f>
        <v>59.349999999999994</v>
      </c>
      <c r="CA139" s="284">
        <f>IF(($T$135)="HONNEUR",$X$143,"")</f>
        <v>60.7</v>
      </c>
      <c r="CB139" s="284">
        <f>IF(($T$135)="HONNEUR",$Y$143,"")</f>
        <v>64.8</v>
      </c>
      <c r="CC139" s="285"/>
      <c r="CD139" s="284">
        <f>IF(($T$135)="PROMO-EXCEL.",1,"")</f>
      </c>
      <c r="CE139" s="284">
        <f>IF(($T$135)="PROMO-EXCEL.",COUNTA($S$137:$S$142),"")</f>
      </c>
      <c r="CF139" s="284">
        <f>IF(($T$135)="PROMO-EXCEL.",$V$143,"")</f>
      </c>
      <c r="CG139" s="284">
        <f>IF(($T$135)="PROMO-EXCEL.",$W$143,"")</f>
      </c>
      <c r="CH139" s="284">
        <f>IF(($T$135)="PROMO-EXCEL.",$X$143,"")</f>
      </c>
      <c r="CI139" s="284">
        <f>IF(($T$135)="PROMO-EXCEL.",$Y$143,"")</f>
      </c>
      <c r="CJ139" s="285"/>
      <c r="CK139" s="284">
        <f>IF(($T$135)="EXCELLENCE",1,"")</f>
      </c>
      <c r="CL139" s="284">
        <f>IF(($T$135)="EXCELLENCE",COUNTA($S$137:$S$142),"")</f>
      </c>
      <c r="CM139" s="284">
        <f>IF(($T$135)="EXCELLENCE",$V$143,"")</f>
      </c>
      <c r="CN139" s="284">
        <f>IF(($T$135)="EXCELLENCE",$W$143,"")</f>
      </c>
      <c r="CO139" s="284">
        <f>IF(($T$135)="EXCELLENCE",$X$143,"")</f>
      </c>
      <c r="CP139" s="284">
        <f>IF(($T$135)="EXCELLENCE",$Y$143,"")</f>
      </c>
      <c r="CQ139" s="285"/>
      <c r="CS139" s="362"/>
      <c r="CT139" s="33">
        <f>LARGE(D137:D142,3)</f>
        <v>14.9</v>
      </c>
      <c r="CU139" s="33">
        <f>LARGE(E137:E142,3)</f>
        <v>14.3</v>
      </c>
      <c r="CV139" s="33">
        <f>LARGE(F137:F142,3)</f>
        <v>14.2</v>
      </c>
      <c r="CW139" s="33">
        <f>LARGE(G137:G142,3)</f>
        <v>14.6</v>
      </c>
      <c r="CX139" s="362"/>
      <c r="CY139" s="33" t="e">
        <f>LARGE(M137:M142,3)</f>
        <v>#NUM!</v>
      </c>
      <c r="CZ139" s="33" t="e">
        <f>LARGE(N137:N142,3)</f>
        <v>#NUM!</v>
      </c>
      <c r="DA139" s="33" t="e">
        <f>LARGE(O137:O142,3)</f>
        <v>#NUM!</v>
      </c>
      <c r="DB139" s="33" t="e">
        <f>LARGE(P137:P142,3)</f>
        <v>#NUM!</v>
      </c>
      <c r="DC139" s="362"/>
      <c r="DD139" s="33">
        <f>LARGE(V137:V142,3)</f>
        <v>15.9</v>
      </c>
      <c r="DE139" s="33">
        <f>LARGE(W137:W142,3)</f>
        <v>14.9</v>
      </c>
      <c r="DF139" s="33">
        <f>LARGE(X137:X142,3)</f>
        <v>14.9</v>
      </c>
      <c r="DG139" s="33">
        <f>LARGE(Y137:Y142,3)</f>
        <v>16.15</v>
      </c>
      <c r="DH139" s="362"/>
      <c r="DI139" s="33" t="e">
        <f>LARGE(AE137:AE142,3)</f>
        <v>#NUM!</v>
      </c>
      <c r="DJ139" s="33" t="e">
        <f>LARGE(AF137:AF142,3)</f>
        <v>#NUM!</v>
      </c>
      <c r="DK139" s="33" t="e">
        <f>LARGE(AG137:AG142,3)</f>
        <v>#NUM!</v>
      </c>
      <c r="DL139" s="33" t="e">
        <f>LARGE(AH137:AH142,3)</f>
        <v>#NUM!</v>
      </c>
      <c r="DM139" s="362"/>
      <c r="DN139" s="33" t="e">
        <f>LARGE(AN137:AN142,3)</f>
        <v>#NUM!</v>
      </c>
      <c r="DO139" s="33" t="e">
        <f>LARGE(AO137:AO142,3)</f>
        <v>#NUM!</v>
      </c>
      <c r="DP139" s="33" t="e">
        <f>LARGE(AP137:AP142,3)</f>
        <v>#NUM!</v>
      </c>
      <c r="DQ139" s="33" t="e">
        <f>LARGE(AQ137:AQ142,3)</f>
        <v>#NUM!</v>
      </c>
      <c r="DR139" s="362"/>
      <c r="DW139" s="362"/>
    </row>
    <row r="140" spans="1:127" ht="15">
      <c r="A140" s="541" t="s">
        <v>283</v>
      </c>
      <c r="B140" s="450" t="s">
        <v>284</v>
      </c>
      <c r="C140" s="468"/>
      <c r="D140" s="383">
        <v>14.7</v>
      </c>
      <c r="E140" s="383">
        <v>14.35</v>
      </c>
      <c r="F140" s="383">
        <v>14.2</v>
      </c>
      <c r="G140" s="383">
        <v>14.85</v>
      </c>
      <c r="H140" s="384">
        <f t="shared" si="111"/>
        <v>58.1</v>
      </c>
      <c r="I140" s="284">
        <f t="shared" si="112"/>
        <v>3</v>
      </c>
      <c r="J140" s="449"/>
      <c r="K140" s="450"/>
      <c r="L140" s="468"/>
      <c r="M140" s="383"/>
      <c r="N140" s="383"/>
      <c r="O140" s="383"/>
      <c r="P140" s="383"/>
      <c r="Q140" s="384">
        <f t="shared" si="113"/>
        <v>0</v>
      </c>
      <c r="R140" s="284">
        <f t="shared" si="114"/>
        <v>1</v>
      </c>
      <c r="S140" s="541" t="s">
        <v>271</v>
      </c>
      <c r="T140" s="450" t="s">
        <v>272</v>
      </c>
      <c r="U140" s="468"/>
      <c r="V140" s="383">
        <v>16.3</v>
      </c>
      <c r="W140" s="383">
        <v>14.9</v>
      </c>
      <c r="X140" s="383">
        <v>14.7</v>
      </c>
      <c r="Y140" s="383">
        <v>15.8</v>
      </c>
      <c r="Z140" s="384">
        <f t="shared" si="115"/>
        <v>61.7</v>
      </c>
      <c r="AA140" s="284">
        <f t="shared" si="116"/>
        <v>3</v>
      </c>
      <c r="AB140" s="449"/>
      <c r="AC140" s="450"/>
      <c r="AD140" s="468"/>
      <c r="AE140" s="383"/>
      <c r="AF140" s="383"/>
      <c r="AG140" s="383"/>
      <c r="AH140" s="383"/>
      <c r="AI140" s="384">
        <f t="shared" si="117"/>
        <v>0</v>
      </c>
      <c r="AJ140" s="284">
        <f t="shared" si="118"/>
        <v>1</v>
      </c>
      <c r="AK140" s="457"/>
      <c r="AL140" s="461"/>
      <c r="AM140" s="466"/>
      <c r="AN140" s="383"/>
      <c r="AO140" s="383"/>
      <c r="AP140" s="383"/>
      <c r="AQ140" s="383"/>
      <c r="AR140" s="384">
        <f t="shared" si="119"/>
        <v>0</v>
      </c>
      <c r="AS140" s="284">
        <f t="shared" si="120"/>
        <v>1</v>
      </c>
      <c r="BH140" s="284">
        <f>IF((AB135)="DEBUTANTES",1,"")</f>
      </c>
      <c r="BI140" s="284">
        <f>IF(($AC$135)="DEBUTANTES",1,"")</f>
      </c>
      <c r="BJ140" s="284">
        <f>IF(($AC$135)="DEBUTANTES",COUNTA($AB$137:$AB$142),"")</f>
      </c>
      <c r="BK140" s="284">
        <f>IF(($AC$135)="DEBUTANTES",$AE$143,"")</f>
      </c>
      <c r="BL140" s="284">
        <f>IF(($AC$135)="DEBUTANTES",$AF$143,"")</f>
      </c>
      <c r="BM140" s="284">
        <f>IF(($AC$135)="DEBUTANTES",$AG$143,"")</f>
      </c>
      <c r="BN140" s="284">
        <f>IF(($AC$135)="DEBUTANTES",$AH$143,"")</f>
      </c>
      <c r="BO140" s="285"/>
      <c r="BP140" s="284">
        <f>IF(($AC$135)="PROMO-HONNEUR",1,"")</f>
      </c>
      <c r="BQ140" s="284">
        <f>IF(($AC$135)="PROMO-HONNEUR",COUNTA($AB$137:$AB$142),"")</f>
      </c>
      <c r="BR140" s="284">
        <f>IF(($AC$135)="PROMO-HONNEUR",$AE$143,"")</f>
      </c>
      <c r="BS140" s="284">
        <f>IF(($AC$135)="PROMO-HONNEUR",$AF$143,"")</f>
      </c>
      <c r="BT140" s="284">
        <f>IF(($AC$135)="PROMO-HONNEUR",$AG$143,"")</f>
      </c>
      <c r="BU140" s="284">
        <f>IF(($AC$135)="PROMO-HONNEUR",$AH$143,"")</f>
      </c>
      <c r="BV140" s="285"/>
      <c r="BW140" s="284">
        <f>IF(($AC$135)="HONNEUR",1,"")</f>
      </c>
      <c r="BX140" s="284">
        <f>IF(($AC$135)="HONNEUR",COUNTA($AB$137:$AB$142),"")</f>
      </c>
      <c r="BY140" s="284">
        <f>IF(($AC$135)="HONNEUR",$AE$143,"")</f>
      </c>
      <c r="BZ140" s="284">
        <f>IF(($AC$135)="HONNEUR",$AF$143,"")</f>
      </c>
      <c r="CA140" s="284">
        <f>IF(($AC$135)="HONNEUR",$AG$143,"")</f>
      </c>
      <c r="CB140" s="284">
        <f>IF(($AC$135)="HONNEUR",$AH$143,"")</f>
      </c>
      <c r="CC140" s="285"/>
      <c r="CD140" s="284">
        <f>IF(($AC$135)="PROMO-EXCEL.",1,"")</f>
      </c>
      <c r="CE140" s="284">
        <f>IF(($AC$135)="PROMO-EXCEL.",COUNTA($AB$137:$AB$142),"")</f>
      </c>
      <c r="CF140" s="284">
        <f>IF(($AC$135)="PROMO-EXCEL.",$AE$143,"")</f>
      </c>
      <c r="CG140" s="284">
        <f>IF(($AC$135)="PROMO-EXCEL.",$AF$143,"")</f>
      </c>
      <c r="CH140" s="284">
        <f>IF(($AC$135)="PROMO-EXCEL.",$AG$143,"")</f>
      </c>
      <c r="CI140" s="284">
        <f>IF(($AC$135)="PROMO-EXCEL.",$AH$143,"")</f>
      </c>
      <c r="CJ140" s="285"/>
      <c r="CK140" s="284">
        <f>IF(($AC$135)="EXCELLENCE",1,"")</f>
      </c>
      <c r="CL140" s="284">
        <f>IF(($AC$135)="EXCELLENCE",COUNTA($AB$137:$AB$142),"")</f>
      </c>
      <c r="CM140" s="284">
        <f>IF(($AC$135)="EXCELLENCE",$AE$143,"")</f>
      </c>
      <c r="CN140" s="284">
        <f>IF(($AC$135)="EXCELLENCE",$AF$143,"")</f>
      </c>
      <c r="CO140" s="284">
        <f>IF(($AC$135)="EXCELLENCE",$AG$143,"")</f>
      </c>
      <c r="CP140" s="284">
        <f>IF(($AC$135)="EXCELLENCE",$AH$143,"")</f>
      </c>
      <c r="CQ140" s="285"/>
      <c r="CS140" s="362"/>
      <c r="CT140" s="33">
        <f>LARGE(D137:D142,4)</f>
        <v>14.8</v>
      </c>
      <c r="CU140" s="33">
        <f>LARGE(E137:E142,4)</f>
        <v>13.7</v>
      </c>
      <c r="CV140" s="33">
        <f>LARGE(F137:F142,4)</f>
        <v>13.9</v>
      </c>
      <c r="CW140" s="33">
        <f>LARGE(G137:G142,4)</f>
        <v>14.6</v>
      </c>
      <c r="CX140" s="362"/>
      <c r="CY140" s="33" t="e">
        <f>LARGE(M137:M142,4)</f>
        <v>#NUM!</v>
      </c>
      <c r="CZ140" s="33" t="e">
        <f>LARGE(N137:N142,4)</f>
        <v>#NUM!</v>
      </c>
      <c r="DA140" s="33" t="e">
        <f>LARGE(O137:O142,4)</f>
        <v>#NUM!</v>
      </c>
      <c r="DB140" s="33" t="e">
        <f>LARGE(P137:P142,4)</f>
        <v>#NUM!</v>
      </c>
      <c r="DC140" s="362"/>
      <c r="DD140" s="33">
        <f>LARGE(V137:V142,4)</f>
        <v>15.9</v>
      </c>
      <c r="DE140" s="33">
        <f>LARGE(W137:W142,4)</f>
        <v>14.3</v>
      </c>
      <c r="DF140" s="33">
        <f>LARGE(X137:X142,4)</f>
        <v>14.7</v>
      </c>
      <c r="DG140" s="33">
        <f>LARGE(Y137:Y142,4)</f>
        <v>16.15</v>
      </c>
      <c r="DH140" s="362"/>
      <c r="DI140" s="33" t="e">
        <f>LARGE(AE137:AE142,4)</f>
        <v>#NUM!</v>
      </c>
      <c r="DJ140" s="33" t="e">
        <f>LARGE(AF137:AF142,4)</f>
        <v>#NUM!</v>
      </c>
      <c r="DK140" s="33" t="e">
        <f>LARGE(AG137:AG142,4)</f>
        <v>#NUM!</v>
      </c>
      <c r="DL140" s="33" t="e">
        <f>LARGE(AH137:AH142,4)</f>
        <v>#NUM!</v>
      </c>
      <c r="DM140" s="362"/>
      <c r="DN140" s="33" t="e">
        <f>LARGE(AN137:AN142,4)</f>
        <v>#NUM!</v>
      </c>
      <c r="DO140" s="33" t="e">
        <f>LARGE(AO137:AO142,4)</f>
        <v>#NUM!</v>
      </c>
      <c r="DP140" s="33" t="e">
        <f>LARGE(AP137:AP142,4)</f>
        <v>#NUM!</v>
      </c>
      <c r="DQ140" s="33" t="e">
        <f>LARGE(AQ137:AQ142,4)</f>
        <v>#NUM!</v>
      </c>
      <c r="DR140" s="362"/>
      <c r="DW140" s="362"/>
    </row>
    <row r="141" spans="1:127" ht="15">
      <c r="A141" s="541" t="s">
        <v>285</v>
      </c>
      <c r="B141" s="450" t="s">
        <v>286</v>
      </c>
      <c r="C141" s="468"/>
      <c r="D141" s="383">
        <v>15.3</v>
      </c>
      <c r="E141" s="383">
        <v>14.3</v>
      </c>
      <c r="F141" s="383">
        <v>14.6</v>
      </c>
      <c r="G141" s="383">
        <v>14.6</v>
      </c>
      <c r="H141" s="384">
        <f t="shared" si="111"/>
        <v>58.800000000000004</v>
      </c>
      <c r="I141" s="284">
        <f t="shared" si="112"/>
        <v>1</v>
      </c>
      <c r="J141" s="449"/>
      <c r="K141" s="450"/>
      <c r="L141" s="468"/>
      <c r="M141" s="383"/>
      <c r="N141" s="383"/>
      <c r="O141" s="383"/>
      <c r="P141" s="383"/>
      <c r="Q141" s="384">
        <f t="shared" si="113"/>
        <v>0</v>
      </c>
      <c r="R141" s="284">
        <f t="shared" si="114"/>
        <v>1</v>
      </c>
      <c r="S141" s="541" t="s">
        <v>273</v>
      </c>
      <c r="T141" s="450" t="s">
        <v>274</v>
      </c>
      <c r="U141" s="468"/>
      <c r="V141" s="383">
        <v>15.9</v>
      </c>
      <c r="W141" s="383">
        <v>13</v>
      </c>
      <c r="X141" s="383">
        <v>15.6</v>
      </c>
      <c r="Y141" s="383">
        <v>16.3</v>
      </c>
      <c r="Z141" s="384">
        <f t="shared" si="115"/>
        <v>60.8</v>
      </c>
      <c r="AA141" s="284">
        <f t="shared" si="116"/>
        <v>5</v>
      </c>
      <c r="AB141" s="449"/>
      <c r="AC141" s="450"/>
      <c r="AD141" s="468"/>
      <c r="AE141" s="383"/>
      <c r="AF141" s="383"/>
      <c r="AG141" s="383"/>
      <c r="AH141" s="383"/>
      <c r="AI141" s="384">
        <f t="shared" si="117"/>
        <v>0</v>
      </c>
      <c r="AJ141" s="284">
        <f t="shared" si="118"/>
        <v>1</v>
      </c>
      <c r="AK141" s="457"/>
      <c r="AL141" s="461"/>
      <c r="AM141" s="466"/>
      <c r="AN141" s="383"/>
      <c r="AO141" s="383"/>
      <c r="AP141" s="383"/>
      <c r="AQ141" s="383"/>
      <c r="AR141" s="384">
        <f t="shared" si="119"/>
        <v>0</v>
      </c>
      <c r="AS141" s="284">
        <f t="shared" si="120"/>
        <v>1</v>
      </c>
      <c r="BH141" s="284">
        <f>IF((AK135)="DEBUTANTES",1,"")</f>
      </c>
      <c r="BI141" s="284">
        <f>IF(($AL$135)="DEBUTANTES",1,"")</f>
      </c>
      <c r="BJ141" s="284">
        <f>IF(($AL$135)="DEBUTANTES",COUNTA($AK$137:$AK$142),"")</f>
      </c>
      <c r="BK141" s="284">
        <f>IF(($AL$135)="DEBUTANTES",$AN$143,"")</f>
      </c>
      <c r="BL141" s="284">
        <f>IF(($AL$135)="DEBUTANTES",$AO$143,"")</f>
      </c>
      <c r="BM141" s="284">
        <f>IF(($AL$135)="DEBUTANTES",$AP$143,"")</f>
      </c>
      <c r="BN141" s="284">
        <f>IF(($AL$135)="DEBUTANTES",$AQ$143,"")</f>
      </c>
      <c r="BO141" s="285"/>
      <c r="BP141" s="284">
        <f>IF(($AL$135)="PROMO-HONNEUR",1,"")</f>
      </c>
      <c r="BQ141" s="284">
        <f>IF(($AL$135)="PROMO-HONNEUR",COUNTA($AK$137:$AK$142),"")</f>
      </c>
      <c r="BR141" s="284">
        <f>IF(($AL$135)="PROMO-HONNEUR",$AN$143,"")</f>
      </c>
      <c r="BS141" s="284">
        <f>IF(($AL$135)="PROMO-HONNEUR",$AO$143,"")</f>
      </c>
      <c r="BT141" s="284">
        <f>IF(($AL$135)="PROMO-HONNEUR",$AP$143,"")</f>
      </c>
      <c r="BU141" s="284">
        <f>IF(($AL$135)="PROMO-HONNEUR",$AQ$143,"")</f>
      </c>
      <c r="BV141" s="285"/>
      <c r="BW141" s="284">
        <f>IF(($AL$135)="HONNEUR",1,"")</f>
      </c>
      <c r="BX141" s="284">
        <f>IF(($AL$135)="HONNEUR",COUNTA($AK$137:$AK$142),"")</f>
      </c>
      <c r="BY141" s="284">
        <f>IF(($AL$135)="HONNEUR",$AN$143,"")</f>
      </c>
      <c r="BZ141" s="284">
        <f>IF(($AL$135)="HONNEUR",$AO$143,"")</f>
      </c>
      <c r="CA141" s="284">
        <f>IF(($AL$135)="HONNEUR",$AP$143,"")</f>
      </c>
      <c r="CB141" s="284">
        <f>IF(($AL$135)="HONNEUR",$AQ$143,"")</f>
      </c>
      <c r="CC141" s="285"/>
      <c r="CD141" s="284">
        <f>IF(($AL$135)="PROMO-EXCEL.",1,"")</f>
      </c>
      <c r="CE141" s="284">
        <f>IF(($AL$135)="PROMO-EXCEL.",COUNTA($AK$137:$AK$142),"")</f>
      </c>
      <c r="CF141" s="284">
        <f>IF(($AL$135)="PROMO-EXCEL.",$AN$143,"")</f>
      </c>
      <c r="CG141" s="284">
        <f>IF(($AL$135)="PROMO-EXCEL.",$AO$143,"")</f>
      </c>
      <c r="CH141" s="284">
        <f>IF(($AL$135)="PROMO-EXCEL.",$AP$143,"")</f>
      </c>
      <c r="CI141" s="284">
        <f>IF(($AL$135)="PROMO-EXCEL.",$AQ$143,"")</f>
      </c>
      <c r="CJ141" s="285"/>
      <c r="CK141" s="284">
        <f>IF(($AL$135)="EXCELLENCE",1,"")</f>
      </c>
      <c r="CL141" s="284">
        <f>IF(($AL$135)="EXCELLENCE",COUNTA($AK$137:$AK$142),"")</f>
      </c>
      <c r="CM141" s="284">
        <f>IF(($AL$135)="EXCELLENCE",$AN$143,"")</f>
      </c>
      <c r="CN141" s="284">
        <f>IF(($AL$135)="EXCELLENCE",$AO$143,"")</f>
      </c>
      <c r="CO141" s="284">
        <f>IF(($AL$135)="EXCELLENCE",$AP$143,"")</f>
      </c>
      <c r="CP141" s="284">
        <f>IF(($AL$135)="EXCELLENCE",$AQ$143,"")</f>
      </c>
      <c r="CQ141" s="285"/>
      <c r="CS141" s="362"/>
      <c r="CX141" s="362"/>
      <c r="CY141" s="33"/>
      <c r="CZ141" s="33"/>
      <c r="DA141" s="33"/>
      <c r="DB141" s="33"/>
      <c r="DC141" s="362"/>
      <c r="DD141" s="33"/>
      <c r="DE141" s="33"/>
      <c r="DF141" s="33"/>
      <c r="DG141" s="33"/>
      <c r="DH141" s="362"/>
      <c r="DI141" s="33"/>
      <c r="DJ141" s="33"/>
      <c r="DK141" s="33"/>
      <c r="DL141" s="33"/>
      <c r="DM141" s="362"/>
      <c r="DN141" s="33"/>
      <c r="DO141" s="33"/>
      <c r="DP141" s="33"/>
      <c r="DQ141" s="33"/>
      <c r="DR141" s="362"/>
      <c r="DW141" s="362"/>
    </row>
    <row r="142" spans="1:127" ht="15.75" thickBot="1">
      <c r="A142" s="542"/>
      <c r="B142" s="452"/>
      <c r="C142" s="468"/>
      <c r="D142" s="383">
        <v>0</v>
      </c>
      <c r="E142" s="383">
        <v>0</v>
      </c>
      <c r="F142" s="383">
        <v>0</v>
      </c>
      <c r="G142" s="383">
        <v>0</v>
      </c>
      <c r="H142" s="384">
        <f t="shared" si="111"/>
        <v>0</v>
      </c>
      <c r="I142" s="284">
        <f t="shared" si="112"/>
        <v>6</v>
      </c>
      <c r="J142" s="451"/>
      <c r="K142" s="452"/>
      <c r="L142" s="468"/>
      <c r="M142" s="383"/>
      <c r="N142" s="383"/>
      <c r="O142" s="383"/>
      <c r="P142" s="383"/>
      <c r="Q142" s="384">
        <f t="shared" si="113"/>
        <v>0</v>
      </c>
      <c r="R142" s="284">
        <f t="shared" si="114"/>
        <v>1</v>
      </c>
      <c r="S142" s="542" t="s">
        <v>275</v>
      </c>
      <c r="T142" s="452" t="s">
        <v>276</v>
      </c>
      <c r="U142" s="468"/>
      <c r="V142" s="383">
        <v>16.45</v>
      </c>
      <c r="W142" s="383">
        <v>15</v>
      </c>
      <c r="X142" s="383">
        <v>14.2</v>
      </c>
      <c r="Y142" s="383">
        <v>16.15</v>
      </c>
      <c r="Z142" s="384">
        <f t="shared" si="115"/>
        <v>61.8</v>
      </c>
      <c r="AA142" s="284">
        <f t="shared" si="116"/>
        <v>1</v>
      </c>
      <c r="AB142" s="451"/>
      <c r="AC142" s="452"/>
      <c r="AD142" s="468"/>
      <c r="AE142" s="383"/>
      <c r="AF142" s="383"/>
      <c r="AG142" s="383"/>
      <c r="AH142" s="383"/>
      <c r="AI142" s="384">
        <f t="shared" si="117"/>
        <v>0</v>
      </c>
      <c r="AJ142" s="284">
        <f t="shared" si="118"/>
        <v>1</v>
      </c>
      <c r="AK142" s="457"/>
      <c r="AL142" s="461"/>
      <c r="AM142" s="466"/>
      <c r="AN142" s="383"/>
      <c r="AO142" s="383"/>
      <c r="AP142" s="383"/>
      <c r="AQ142" s="383"/>
      <c r="AR142" s="384">
        <f t="shared" si="119"/>
        <v>0</v>
      </c>
      <c r="AS142" s="284">
        <f t="shared" si="120"/>
        <v>1</v>
      </c>
      <c r="BH142" s="284">
        <f>IF((AT135)="DEBUTANTES",1,"")</f>
      </c>
      <c r="BI142" s="284">
        <f>IF(($AU$135)="DEBUTANTES",1,"")</f>
      </c>
      <c r="BJ142" s="284">
        <f>IF(($AU$135)="DEBUTANTES",COUNTA($AT$137:$AT$142),"")</f>
      </c>
      <c r="BK142" s="284">
        <f>IF(($AU$135)="DEBUTANTES",$AW$143,"")</f>
      </c>
      <c r="BL142" s="284">
        <f>IF(($AU$135)="DEBUTANTES",$AX$143,"")</f>
      </c>
      <c r="BM142" s="284">
        <f>IF(($AU$135)="DEBUTANTES",$AY$143,"")</f>
      </c>
      <c r="BN142" s="284">
        <f>IF(($AU$135)="DEBUTANTES",$AZ$143,"")</f>
      </c>
      <c r="BO142" s="285"/>
      <c r="BP142" s="284">
        <f>IF(($AU$135)="PROMO-HONNEUR",1,"")</f>
      </c>
      <c r="BQ142" s="284">
        <f>IF(($AU$135)="PROMO-HONNEUR",COUNTA($AT$137:$AT$142),"")</f>
      </c>
      <c r="BR142" s="284">
        <f>IF(($AU$135)="PROMO-HONNEUR",$AW$143,"")</f>
      </c>
      <c r="BS142" s="284">
        <f>IF(($AU$135)="PROMO-HONNEUR",$AX$143,"")</f>
      </c>
      <c r="BT142" s="284">
        <f>IF(($AU$135)="PROMO-HONNEUR",$AY$143,"")</f>
      </c>
      <c r="BU142" s="284">
        <f>IF(($AU$135)="PROMO-HONNEUR",$AZ$143,"")</f>
      </c>
      <c r="BV142" s="285"/>
      <c r="BW142" s="284">
        <f>IF(($AU$135)="HONNEUR",1,"")</f>
      </c>
      <c r="BX142" s="284">
        <f>IF(($AU$135)="HONNEUR",COUNTA($AT$137:$AT$142),"")</f>
      </c>
      <c r="BY142" s="284">
        <f>IF(($AU$135)="HONNEUR",$AW$143,"")</f>
      </c>
      <c r="BZ142" s="284">
        <f>IF(($AU$135)="HONNEUR",$AX$143,"")</f>
      </c>
      <c r="CA142" s="284">
        <f>IF(($AU$135)="HONNEUR",$AY$143,"")</f>
      </c>
      <c r="CB142" s="284">
        <f>IF(($AU$135)="HONNEUR",$AZ$143,"")</f>
      </c>
      <c r="CC142" s="285"/>
      <c r="CD142" s="284">
        <f>IF(($AU$135)="PROMO-EXCEL.",1,"")</f>
      </c>
      <c r="CE142" s="284">
        <f>IF(($AU$135)="PROMO-EXCEL.",COUNTA($AT$137:$AT$142),"")</f>
      </c>
      <c r="CF142" s="284">
        <f>IF(($AU$135)="PROMO-EXCEL.",$AW$143,"")</f>
      </c>
      <c r="CG142" s="284">
        <f>IF(($AU$135)="PROMO-EXCEL.",$AX$143,"")</f>
      </c>
      <c r="CH142" s="284">
        <f>IF(($AU$135)="PROMO-EXCEL.",$AY$143,"")</f>
      </c>
      <c r="CI142" s="284">
        <f>IF(($AU$135)="PROMO-EXCEL.",$AZ$143,"")</f>
      </c>
      <c r="CJ142" s="285"/>
      <c r="CK142" s="284">
        <f>IF(($AU$135)="EXCELLENCE",1,"")</f>
      </c>
      <c r="CL142" s="284">
        <f>IF(($AU$135)="EXCELLENCE",COUNTA($AT$137:$AT$142),"")</f>
      </c>
      <c r="CM142" s="284">
        <f>IF(($AU$135)="EXCELLENCE",$AW$143,"")</f>
      </c>
      <c r="CN142" s="284">
        <f>IF(($AU$135)="EXCELLENCE",$AX$143,"")</f>
      </c>
      <c r="CO142" s="284">
        <f>IF(($AU$135)="EXCELLENCE",$AY$143,"")</f>
      </c>
      <c r="CP142" s="284">
        <f>IF(($AU$135)="EXCELLENCE",$AZ$143,"")</f>
      </c>
      <c r="CQ142" s="285"/>
      <c r="CS142" s="362"/>
      <c r="CT142" s="33">
        <f>SUM(CT137:CT141)</f>
        <v>60.2</v>
      </c>
      <c r="CU142" s="33">
        <f>SUM(CU137:CU141)</f>
        <v>56.75</v>
      </c>
      <c r="CV142" s="33">
        <f>SUM(CV137:CV141)</f>
        <v>57.4</v>
      </c>
      <c r="CW142" s="33">
        <f>SUM(CW137:CW141)</f>
        <v>58.65</v>
      </c>
      <c r="CX142" s="362"/>
      <c r="CY142" s="33" t="e">
        <f>SUM(CY137:CY141)</f>
        <v>#NUM!</v>
      </c>
      <c r="CZ142" s="33" t="e">
        <f>SUM(CZ137:CZ141)</f>
        <v>#NUM!</v>
      </c>
      <c r="DA142" s="33" t="e">
        <f>SUM(DA137:DA141)</f>
        <v>#NUM!</v>
      </c>
      <c r="DB142" s="33" t="e">
        <f>SUM(DB137:DB141)</f>
        <v>#NUM!</v>
      </c>
      <c r="DC142" s="362"/>
      <c r="DD142" s="33">
        <f>SUM(DD137:DD141)</f>
        <v>64.55</v>
      </c>
      <c r="DE142" s="33">
        <f>SUM(DE137:DE141)</f>
        <v>59.349999999999994</v>
      </c>
      <c r="DF142" s="33">
        <f>SUM(DF137:DF141)</f>
        <v>60.7</v>
      </c>
      <c r="DG142" s="33">
        <f>SUM(DG137:DG141)</f>
        <v>64.8</v>
      </c>
      <c r="DH142" s="362"/>
      <c r="DI142" s="33" t="e">
        <f>SUM(DI137:DI141)</f>
        <v>#NUM!</v>
      </c>
      <c r="DJ142" s="33" t="e">
        <f>SUM(DJ137:DJ141)</f>
        <v>#NUM!</v>
      </c>
      <c r="DK142" s="33" t="e">
        <f>SUM(DK137:DK141)</f>
        <v>#NUM!</v>
      </c>
      <c r="DL142" s="33" t="e">
        <f>SUM(DL137:DL141)</f>
        <v>#NUM!</v>
      </c>
      <c r="DM142" s="362"/>
      <c r="DN142" s="33" t="e">
        <f>SUM(DN137:DN141)</f>
        <v>#NUM!</v>
      </c>
      <c r="DO142" s="33" t="e">
        <f>SUM(DO137:DO141)</f>
        <v>#NUM!</v>
      </c>
      <c r="DP142" s="33" t="e">
        <f>SUM(DP137:DP141)</f>
        <v>#NUM!</v>
      </c>
      <c r="DQ142" s="33" t="e">
        <f>SUM(DQ137:DQ141)</f>
        <v>#NUM!</v>
      </c>
      <c r="DR142" s="362"/>
      <c r="DW142" s="362"/>
    </row>
    <row r="143" spans="1:127" s="31" customFormat="1" ht="15.75" thickBot="1">
      <c r="A143" s="278" t="s">
        <v>17</v>
      </c>
      <c r="B143" s="281"/>
      <c r="C143" s="282"/>
      <c r="D143" s="386">
        <f>IF(ISBLANK(D137),"",CT142)</f>
        <v>60.2</v>
      </c>
      <c r="E143" s="386">
        <f>IF(ISBLANK(E137),"",CU142)</f>
        <v>56.75</v>
      </c>
      <c r="F143" s="386">
        <f>IF(ISBLANK(F137),"",CV142)</f>
        <v>57.4</v>
      </c>
      <c r="G143" s="386">
        <f>IF(ISBLANK(G137),"",CW142)</f>
        <v>58.65</v>
      </c>
      <c r="H143" s="387">
        <f t="shared" si="111"/>
        <v>233</v>
      </c>
      <c r="I143"/>
      <c r="J143" s="278" t="s">
        <v>17</v>
      </c>
      <c r="K143" s="281"/>
      <c r="L143" s="282"/>
      <c r="M143" s="386">
        <f>IF(ISBLANK(M137),"",CY142)</f>
      </c>
      <c r="N143" s="386">
        <f>IF(ISBLANK(N137),"",CZ142)</f>
      </c>
      <c r="O143" s="386">
        <f>IF(ISBLANK(O137),"",DA142)</f>
      </c>
      <c r="P143" s="386">
        <f>IF(ISBLANK(P137),"",DB142)</f>
      </c>
      <c r="Q143" s="387">
        <f t="shared" si="113"/>
        <v>0</v>
      </c>
      <c r="R143"/>
      <c r="S143" s="278" t="s">
        <v>17</v>
      </c>
      <c r="T143" s="281"/>
      <c r="U143" s="282"/>
      <c r="V143" s="386">
        <f>IF(ISBLANK(V137),"",DD142)</f>
        <v>64.55</v>
      </c>
      <c r="W143" s="386">
        <f>IF(ISBLANK(W137),"",DE142)</f>
        <v>59.349999999999994</v>
      </c>
      <c r="X143" s="386">
        <f>IF(ISBLANK(X137),"",DF142)</f>
        <v>60.7</v>
      </c>
      <c r="Y143" s="386">
        <f>IF(ISBLANK(Y137),"",DG142)</f>
        <v>64.8</v>
      </c>
      <c r="Z143" s="387">
        <f t="shared" si="115"/>
        <v>249.39999999999998</v>
      </c>
      <c r="AA143"/>
      <c r="AB143" s="278" t="s">
        <v>17</v>
      </c>
      <c r="AC143" s="281"/>
      <c r="AD143" s="282"/>
      <c r="AE143" s="386">
        <f>IF(ISBLANK(AE137),"",DI142)</f>
      </c>
      <c r="AF143" s="386">
        <f>IF(ISBLANK(AF137),"",DJ142)</f>
      </c>
      <c r="AG143" s="386">
        <f>IF(ISBLANK(AG137),"",DK142)</f>
      </c>
      <c r="AH143" s="386">
        <f>IF(ISBLANK(AH137),"",DL142)</f>
      </c>
      <c r="AI143" s="387">
        <f t="shared" si="117"/>
        <v>0</v>
      </c>
      <c r="AJ143"/>
      <c r="AK143" s="278" t="s">
        <v>17</v>
      </c>
      <c r="AL143" s="279"/>
      <c r="AM143" s="280"/>
      <c r="AN143" s="386">
        <f>IF(ISBLANK(AN137),"",DN142)</f>
      </c>
      <c r="AO143" s="386">
        <f>IF(ISBLANK(AO137),"",DO142)</f>
      </c>
      <c r="AP143" s="386">
        <f>IF(ISBLANK(AP137),"",DP142)</f>
      </c>
      <c r="AQ143" s="386">
        <f>IF(ISBLANK(AQ137),"",DQ142)</f>
      </c>
      <c r="AR143" s="387">
        <f t="shared" si="119"/>
        <v>0</v>
      </c>
      <c r="AS143"/>
      <c r="AT143"/>
      <c r="AU143"/>
      <c r="AV143"/>
      <c r="AW143"/>
      <c r="AX143"/>
      <c r="AY143"/>
      <c r="AZ143"/>
      <c r="BA143"/>
      <c r="BB143"/>
      <c r="BI143" s="284"/>
      <c r="BJ143" s="284"/>
      <c r="BK143" s="284"/>
      <c r="BL143" s="284"/>
      <c r="BM143" s="284"/>
      <c r="BN143" s="284"/>
      <c r="BO143" s="286"/>
      <c r="BP143" s="284"/>
      <c r="BQ143" s="284"/>
      <c r="BR143" s="284"/>
      <c r="BS143" s="284"/>
      <c r="BT143" s="284"/>
      <c r="BU143" s="284"/>
      <c r="BV143" s="286"/>
      <c r="BW143" s="284"/>
      <c r="BX143" s="284"/>
      <c r="BY143" s="284"/>
      <c r="BZ143" s="284"/>
      <c r="CA143" s="284"/>
      <c r="CB143" s="284"/>
      <c r="CC143" s="286"/>
      <c r="CD143" s="284"/>
      <c r="CE143" s="284"/>
      <c r="CF143" s="284"/>
      <c r="CG143" s="284"/>
      <c r="CH143" s="284"/>
      <c r="CI143" s="284"/>
      <c r="CJ143" s="286"/>
      <c r="CK143" s="284"/>
      <c r="CL143" s="284"/>
      <c r="CM143" s="284"/>
      <c r="CN143" s="284"/>
      <c r="CO143" s="284"/>
      <c r="CP143" s="284"/>
      <c r="CQ143" s="286"/>
      <c r="CS143" s="363"/>
      <c r="CT143" s="33"/>
      <c r="CU143" s="33"/>
      <c r="CV143" s="33"/>
      <c r="CW143" s="33"/>
      <c r="CX143" s="363"/>
      <c r="DC143" s="363"/>
      <c r="DH143" s="363"/>
      <c r="DM143" s="363"/>
      <c r="DR143" s="363"/>
      <c r="DW143" s="363"/>
    </row>
    <row r="144" spans="1:127" ht="13.5">
      <c r="A144" s="254"/>
      <c r="B144" s="255"/>
      <c r="C144" s="273"/>
      <c r="D144" s="269"/>
      <c r="E144" s="269"/>
      <c r="F144" s="269"/>
      <c r="G144" s="269"/>
      <c r="H144" s="269"/>
      <c r="L144" s="7"/>
      <c r="U144" s="7"/>
      <c r="AD144" s="7"/>
      <c r="BO144" s="285"/>
      <c r="BP144" s="284"/>
      <c r="BQ144" s="284"/>
      <c r="BR144" s="284"/>
      <c r="BS144" s="284"/>
      <c r="BT144" s="284"/>
      <c r="BU144" s="284"/>
      <c r="BV144" s="285"/>
      <c r="BW144" s="284"/>
      <c r="BX144" s="284"/>
      <c r="BY144" s="284"/>
      <c r="BZ144" s="284"/>
      <c r="CA144" s="284"/>
      <c r="CB144" s="284"/>
      <c r="CC144" s="285"/>
      <c r="CD144" s="284"/>
      <c r="CE144" s="284"/>
      <c r="CF144" s="284"/>
      <c r="CG144" s="284"/>
      <c r="CH144" s="284"/>
      <c r="CI144" s="284"/>
      <c r="CJ144" s="285"/>
      <c r="CK144" s="284"/>
      <c r="CL144" s="284"/>
      <c r="CM144" s="284"/>
      <c r="CN144" s="284"/>
      <c r="CO144" s="284"/>
      <c r="CP144" s="284"/>
      <c r="CQ144" s="285"/>
      <c r="CS144" s="362"/>
      <c r="CX144" s="362"/>
      <c r="DC144" s="362"/>
      <c r="DH144" s="362"/>
      <c r="DM144" s="362"/>
      <c r="DR144" s="362"/>
      <c r="DW144" s="362"/>
    </row>
    <row r="145" spans="1:127" ht="12.75">
      <c r="A145" s="269"/>
      <c r="B145" s="269"/>
      <c r="C145" s="270"/>
      <c r="D145" s="269"/>
      <c r="E145" s="269"/>
      <c r="F145" s="269"/>
      <c r="G145" s="269"/>
      <c r="H145" s="269"/>
      <c r="L145" s="7"/>
      <c r="U145" s="7"/>
      <c r="AD145" s="7"/>
      <c r="BO145" s="285"/>
      <c r="BP145" s="284"/>
      <c r="BQ145" s="284"/>
      <c r="BR145" s="284"/>
      <c r="BS145" s="284"/>
      <c r="BT145" s="284"/>
      <c r="BU145" s="284"/>
      <c r="BV145" s="285"/>
      <c r="BW145" s="284"/>
      <c r="BX145" s="284"/>
      <c r="BY145" s="284"/>
      <c r="BZ145" s="284"/>
      <c r="CA145" s="284"/>
      <c r="CB145" s="284"/>
      <c r="CC145" s="285"/>
      <c r="CD145" s="284"/>
      <c r="CE145" s="284"/>
      <c r="CF145" s="284"/>
      <c r="CG145" s="284"/>
      <c r="CH145" s="284"/>
      <c r="CI145" s="284"/>
      <c r="CJ145" s="285"/>
      <c r="CK145" s="284"/>
      <c r="CL145" s="284"/>
      <c r="CM145" s="284"/>
      <c r="CN145" s="284"/>
      <c r="CO145" s="284"/>
      <c r="CP145" s="284"/>
      <c r="CQ145" s="285"/>
      <c r="CS145" s="362"/>
      <c r="CX145" s="362"/>
      <c r="DC145" s="362"/>
      <c r="DH145" s="362"/>
      <c r="DM145" s="362"/>
      <c r="DR145" s="362"/>
      <c r="DW145" s="362"/>
    </row>
    <row r="146" spans="1:127" ht="15">
      <c r="A146" s="262" t="s">
        <v>0</v>
      </c>
      <c r="B146" s="263"/>
      <c r="C146" s="263"/>
      <c r="D146" s="263"/>
      <c r="E146" s="263"/>
      <c r="F146" s="264"/>
      <c r="G146" s="355" t="str">
        <f>$G$1</f>
        <v>Vitré le</v>
      </c>
      <c r="H146" s="356">
        <f>H$1</f>
        <v>43492</v>
      </c>
      <c r="J146" s="1" t="s">
        <v>0</v>
      </c>
      <c r="K146" s="2"/>
      <c r="L146" s="2"/>
      <c r="M146" s="2"/>
      <c r="N146" s="2"/>
      <c r="O146" s="3"/>
      <c r="P146" s="355" t="str">
        <f>$G$1</f>
        <v>Vitré le</v>
      </c>
      <c r="Q146" s="356">
        <f>Q$1</f>
        <v>43492</v>
      </c>
      <c r="S146" s="1" t="s">
        <v>0</v>
      </c>
      <c r="T146" s="2"/>
      <c r="U146" s="2"/>
      <c r="V146" s="2"/>
      <c r="W146" s="2"/>
      <c r="X146" s="3"/>
      <c r="Y146" s="355" t="str">
        <f>$G$1</f>
        <v>Vitré le</v>
      </c>
      <c r="Z146" s="356">
        <f>Z$1</f>
        <v>43492</v>
      </c>
      <c r="AB146" s="1" t="s">
        <v>0</v>
      </c>
      <c r="AC146" s="2"/>
      <c r="AD146" s="2"/>
      <c r="AE146" s="2"/>
      <c r="AF146" s="2"/>
      <c r="AG146" s="3"/>
      <c r="AH146" s="355" t="str">
        <f>$G$1</f>
        <v>Vitré le</v>
      </c>
      <c r="AI146" s="356">
        <f>AI$1</f>
        <v>43492</v>
      </c>
      <c r="AK146" s="357" t="s">
        <v>0</v>
      </c>
      <c r="AL146" s="188"/>
      <c r="AM146" s="1"/>
      <c r="AN146" s="2"/>
      <c r="AO146" s="2"/>
      <c r="AP146" s="3"/>
      <c r="AQ146" s="355" t="str">
        <f>$G$1</f>
        <v>Vitré le</v>
      </c>
      <c r="AR146" s="356">
        <f>AR$1</f>
        <v>43492</v>
      </c>
      <c r="BO146" s="285"/>
      <c r="BP146" s="284"/>
      <c r="BQ146" s="284"/>
      <c r="BR146" s="284"/>
      <c r="BS146" s="284"/>
      <c r="BT146" s="284"/>
      <c r="BU146" s="284"/>
      <c r="BV146" s="285"/>
      <c r="BW146" s="284"/>
      <c r="BX146" s="284"/>
      <c r="BY146" s="284"/>
      <c r="BZ146" s="284"/>
      <c r="CA146" s="284"/>
      <c r="CB146" s="284"/>
      <c r="CC146" s="285"/>
      <c r="CD146" s="284"/>
      <c r="CE146" s="284"/>
      <c r="CF146" s="284"/>
      <c r="CG146" s="284"/>
      <c r="CH146" s="284"/>
      <c r="CI146" s="284"/>
      <c r="CJ146" s="285"/>
      <c r="CK146" s="284"/>
      <c r="CL146" s="284"/>
      <c r="CM146" s="284"/>
      <c r="CN146" s="284"/>
      <c r="CO146" s="284"/>
      <c r="CP146" s="284"/>
      <c r="CQ146" s="285"/>
      <c r="CS146" s="362"/>
      <c r="CX146" s="362"/>
      <c r="DC146" s="362"/>
      <c r="DH146" s="362"/>
      <c r="DM146" s="362"/>
      <c r="DR146" s="362"/>
      <c r="DW146" s="362"/>
    </row>
    <row r="147" spans="1:127" ht="15">
      <c r="A147" s="265" t="s">
        <v>1</v>
      </c>
      <c r="B147" s="621" t="s">
        <v>18</v>
      </c>
      <c r="C147" s="621"/>
      <c r="D147" s="621"/>
      <c r="E147" s="621"/>
      <c r="F147" s="264"/>
      <c r="G147" s="264"/>
      <c r="H147" s="264"/>
      <c r="J147" s="206" t="s">
        <v>1</v>
      </c>
      <c r="K147" s="622"/>
      <c r="L147" s="622"/>
      <c r="M147" s="622"/>
      <c r="N147" s="622"/>
      <c r="O147" s="3"/>
      <c r="P147" s="3"/>
      <c r="Q147" s="3"/>
      <c r="S147" s="206" t="s">
        <v>1</v>
      </c>
      <c r="T147" s="623" t="s">
        <v>15</v>
      </c>
      <c r="U147" s="623"/>
      <c r="V147" s="623"/>
      <c r="W147" s="623"/>
      <c r="X147" s="3"/>
      <c r="Y147" s="3"/>
      <c r="Z147" s="3"/>
      <c r="AB147" s="206" t="s">
        <v>1</v>
      </c>
      <c r="AC147" s="623"/>
      <c r="AD147" s="623"/>
      <c r="AE147" s="623"/>
      <c r="AF147" s="623"/>
      <c r="AG147" s="3"/>
      <c r="AH147" s="3"/>
      <c r="AI147" s="3"/>
      <c r="AK147" s="206" t="s">
        <v>1</v>
      </c>
      <c r="AL147" s="622"/>
      <c r="AM147" s="622"/>
      <c r="AN147" s="622"/>
      <c r="AO147" s="622"/>
      <c r="AP147" s="3"/>
      <c r="AQ147" s="3"/>
      <c r="AR147" s="3"/>
      <c r="BO147" s="285"/>
      <c r="BP147" s="284"/>
      <c r="BQ147" s="284"/>
      <c r="BR147" s="284"/>
      <c r="BS147" s="284"/>
      <c r="BT147" s="284"/>
      <c r="BU147" s="284"/>
      <c r="BV147" s="285"/>
      <c r="BW147" s="284"/>
      <c r="BX147" s="284"/>
      <c r="BY147" s="284"/>
      <c r="BZ147" s="284"/>
      <c r="CA147" s="284"/>
      <c r="CB147" s="284"/>
      <c r="CC147" s="285"/>
      <c r="CD147" s="284"/>
      <c r="CE147" s="284"/>
      <c r="CF147" s="284"/>
      <c r="CG147" s="284"/>
      <c r="CH147" s="284"/>
      <c r="CI147" s="284"/>
      <c r="CJ147" s="285"/>
      <c r="CK147" s="284"/>
      <c r="CL147" s="284"/>
      <c r="CM147" s="284"/>
      <c r="CN147" s="284"/>
      <c r="CO147" s="284"/>
      <c r="CP147" s="284"/>
      <c r="CQ147" s="285"/>
      <c r="CS147" s="362"/>
      <c r="CX147" s="362"/>
      <c r="DC147" s="362"/>
      <c r="DH147" s="362"/>
      <c r="DM147" s="362"/>
      <c r="DR147" s="362"/>
      <c r="DW147" s="362"/>
    </row>
    <row r="148" spans="1:127" ht="15.75" thickBot="1">
      <c r="A148" s="265" t="s">
        <v>118</v>
      </c>
      <c r="B148" s="621" t="s">
        <v>124</v>
      </c>
      <c r="C148" s="621"/>
      <c r="D148" s="621"/>
      <c r="E148" s="266" t="s">
        <v>119</v>
      </c>
      <c r="F148" s="267">
        <v>1</v>
      </c>
      <c r="G148" s="264"/>
      <c r="H148" s="358">
        <v>12</v>
      </c>
      <c r="J148" s="206" t="s">
        <v>118</v>
      </c>
      <c r="K148" s="621"/>
      <c r="L148" s="621"/>
      <c r="M148" s="621"/>
      <c r="N148" s="5" t="s">
        <v>119</v>
      </c>
      <c r="O148" s="6"/>
      <c r="P148" s="3"/>
      <c r="Q148" s="359">
        <v>24</v>
      </c>
      <c r="S148" s="206" t="s">
        <v>118</v>
      </c>
      <c r="T148" s="624" t="s">
        <v>82</v>
      </c>
      <c r="U148" s="624"/>
      <c r="V148" s="624"/>
      <c r="W148" s="5" t="s">
        <v>119</v>
      </c>
      <c r="X148" s="6">
        <v>2</v>
      </c>
      <c r="Y148" s="3"/>
      <c r="Z148" s="359">
        <v>36</v>
      </c>
      <c r="AB148" s="206" t="s">
        <v>118</v>
      </c>
      <c r="AC148" s="624"/>
      <c r="AD148" s="624"/>
      <c r="AE148" s="624"/>
      <c r="AF148" s="5" t="s">
        <v>119</v>
      </c>
      <c r="AG148" s="6"/>
      <c r="AH148" s="3"/>
      <c r="AI148" s="359">
        <v>48</v>
      </c>
      <c r="AK148" s="206" t="s">
        <v>118</v>
      </c>
      <c r="AL148" s="621"/>
      <c r="AM148" s="621"/>
      <c r="AN148" s="621"/>
      <c r="AO148" s="5" t="s">
        <v>119</v>
      </c>
      <c r="AP148" s="6"/>
      <c r="AQ148" s="3"/>
      <c r="AR148" s="359">
        <v>60</v>
      </c>
      <c r="BO148" s="285"/>
      <c r="BP148" s="284"/>
      <c r="BQ148" s="284"/>
      <c r="BR148" s="284"/>
      <c r="BS148" s="284"/>
      <c r="BT148" s="284"/>
      <c r="BU148" s="284"/>
      <c r="BV148" s="285"/>
      <c r="BW148" s="284"/>
      <c r="BX148" s="284"/>
      <c r="BY148" s="284"/>
      <c r="BZ148" s="284"/>
      <c r="CA148" s="284"/>
      <c r="CB148" s="284"/>
      <c r="CC148" s="285"/>
      <c r="CD148" s="284"/>
      <c r="CE148" s="284"/>
      <c r="CF148" s="284"/>
      <c r="CG148" s="284"/>
      <c r="CH148" s="284"/>
      <c r="CI148" s="284"/>
      <c r="CJ148" s="285"/>
      <c r="CK148" s="284"/>
      <c r="CL148" s="284"/>
      <c r="CM148" s="284"/>
      <c r="CN148" s="284"/>
      <c r="CO148" s="284"/>
      <c r="CP148" s="284"/>
      <c r="CQ148" s="285"/>
      <c r="CS148" s="362"/>
      <c r="CX148" s="362"/>
      <c r="DC148" s="362"/>
      <c r="DH148" s="362"/>
      <c r="DM148" s="362"/>
      <c r="DR148" s="362"/>
      <c r="DW148" s="362"/>
    </row>
    <row r="149" spans="1:127" s="31" customFormat="1" ht="13.5" thickBot="1">
      <c r="A149" s="274" t="s">
        <v>5</v>
      </c>
      <c r="B149" s="275" t="s">
        <v>6</v>
      </c>
      <c r="C149" s="275" t="s">
        <v>7</v>
      </c>
      <c r="D149" s="276" t="s">
        <v>8</v>
      </c>
      <c r="E149" s="276" t="s">
        <v>9</v>
      </c>
      <c r="F149" s="276" t="s">
        <v>10</v>
      </c>
      <c r="G149" s="276" t="s">
        <v>11</v>
      </c>
      <c r="H149" s="277" t="s">
        <v>12</v>
      </c>
      <c r="I149"/>
      <c r="J149" s="274" t="s">
        <v>5</v>
      </c>
      <c r="K149" s="275" t="s">
        <v>6</v>
      </c>
      <c r="L149" s="275" t="s">
        <v>7</v>
      </c>
      <c r="M149" s="276" t="s">
        <v>8</v>
      </c>
      <c r="N149" s="276" t="s">
        <v>9</v>
      </c>
      <c r="O149" s="276" t="s">
        <v>10</v>
      </c>
      <c r="P149" s="276" t="s">
        <v>11</v>
      </c>
      <c r="Q149" s="277" t="s">
        <v>12</v>
      </c>
      <c r="R149"/>
      <c r="S149" s="274" t="s">
        <v>5</v>
      </c>
      <c r="T149" s="275" t="s">
        <v>6</v>
      </c>
      <c r="U149" s="275" t="s">
        <v>7</v>
      </c>
      <c r="V149" s="276" t="s">
        <v>8</v>
      </c>
      <c r="W149" s="276" t="s">
        <v>9</v>
      </c>
      <c r="X149" s="276" t="s">
        <v>10</v>
      </c>
      <c r="Y149" s="276" t="s">
        <v>11</v>
      </c>
      <c r="Z149" s="277" t="s">
        <v>12</v>
      </c>
      <c r="AA149"/>
      <c r="AB149" s="274" t="s">
        <v>5</v>
      </c>
      <c r="AC149" s="275" t="s">
        <v>6</v>
      </c>
      <c r="AD149" s="275" t="s">
        <v>7</v>
      </c>
      <c r="AE149" s="276" t="s">
        <v>8</v>
      </c>
      <c r="AF149" s="276" t="s">
        <v>9</v>
      </c>
      <c r="AG149" s="276" t="s">
        <v>10</v>
      </c>
      <c r="AH149" s="276" t="s">
        <v>11</v>
      </c>
      <c r="AI149" s="277" t="s">
        <v>12</v>
      </c>
      <c r="AJ149"/>
      <c r="AK149" s="274" t="s">
        <v>5</v>
      </c>
      <c r="AL149" s="275" t="s">
        <v>6</v>
      </c>
      <c r="AM149" s="275" t="s">
        <v>7</v>
      </c>
      <c r="AN149" s="276" t="s">
        <v>8</v>
      </c>
      <c r="AO149" s="276" t="s">
        <v>9</v>
      </c>
      <c r="AP149" s="276" t="s">
        <v>10</v>
      </c>
      <c r="AQ149" s="276" t="s">
        <v>11</v>
      </c>
      <c r="AR149" s="277" t="s">
        <v>12</v>
      </c>
      <c r="AS149"/>
      <c r="AT149"/>
      <c r="AU149"/>
      <c r="AV149"/>
      <c r="AW149"/>
      <c r="AX149"/>
      <c r="AY149"/>
      <c r="AZ149"/>
      <c r="BA149"/>
      <c r="BB149"/>
      <c r="BI149" s="284"/>
      <c r="BJ149" s="284"/>
      <c r="BK149" s="284"/>
      <c r="BL149" s="284"/>
      <c r="BM149" s="284"/>
      <c r="BN149" s="284"/>
      <c r="BO149" s="286"/>
      <c r="BP149" s="284"/>
      <c r="BQ149" s="284"/>
      <c r="BR149" s="284"/>
      <c r="BS149" s="284"/>
      <c r="BT149" s="284"/>
      <c r="BU149" s="284"/>
      <c r="BV149" s="286"/>
      <c r="BW149" s="284"/>
      <c r="BX149" s="284"/>
      <c r="BY149" s="284"/>
      <c r="BZ149" s="284"/>
      <c r="CA149" s="284"/>
      <c r="CB149" s="284"/>
      <c r="CC149" s="286"/>
      <c r="CD149" s="284"/>
      <c r="CE149" s="284"/>
      <c r="CF149" s="284"/>
      <c r="CG149" s="284"/>
      <c r="CH149" s="284"/>
      <c r="CI149" s="284"/>
      <c r="CJ149" s="286"/>
      <c r="CK149" s="284"/>
      <c r="CL149" s="284"/>
      <c r="CM149" s="284"/>
      <c r="CN149" s="284"/>
      <c r="CO149" s="284"/>
      <c r="CP149" s="284"/>
      <c r="CQ149" s="286"/>
      <c r="CS149" s="363"/>
      <c r="CT149" s="33"/>
      <c r="CU149" s="33"/>
      <c r="CV149" s="33"/>
      <c r="CW149" s="33"/>
      <c r="CX149" s="363"/>
      <c r="DC149" s="363"/>
      <c r="DH149" s="363"/>
      <c r="DM149" s="363"/>
      <c r="DR149" s="363"/>
      <c r="DW149" s="363"/>
    </row>
    <row r="150" spans="1:127" ht="15">
      <c r="A150" s="541" t="s">
        <v>341</v>
      </c>
      <c r="B150" s="450" t="s">
        <v>342</v>
      </c>
      <c r="C150" s="468"/>
      <c r="D150" s="383">
        <v>15</v>
      </c>
      <c r="E150" s="383">
        <v>14</v>
      </c>
      <c r="F150" s="383">
        <v>14.2</v>
      </c>
      <c r="G150" s="383">
        <v>14.7</v>
      </c>
      <c r="H150" s="384">
        <f aca="true" t="shared" si="121" ref="H150:H156">SUM(D150:G150)</f>
        <v>57.900000000000006</v>
      </c>
      <c r="I150" s="284">
        <f aca="true" t="shared" si="122" ref="I150:I155">RANK(H150,$H$150:$H$155,0)</f>
        <v>1</v>
      </c>
      <c r="J150" s="447"/>
      <c r="K150" s="448"/>
      <c r="L150" s="467"/>
      <c r="M150" s="383"/>
      <c r="N150" s="383"/>
      <c r="O150" s="383"/>
      <c r="P150" s="383"/>
      <c r="Q150" s="384">
        <f aca="true" t="shared" si="123" ref="Q150:Q156">SUM(M150:P150)</f>
        <v>0</v>
      </c>
      <c r="R150" s="284">
        <f aca="true" t="shared" si="124" ref="R150:R155">RANK(Q150,$Q$150:$Q$155,0)</f>
        <v>1</v>
      </c>
      <c r="S150" s="540" t="s">
        <v>287</v>
      </c>
      <c r="T150" s="448" t="s">
        <v>288</v>
      </c>
      <c r="U150" s="467"/>
      <c r="V150" s="383">
        <v>0</v>
      </c>
      <c r="W150" s="383">
        <v>0</v>
      </c>
      <c r="X150" s="383">
        <v>0</v>
      </c>
      <c r="Y150" s="383">
        <v>0</v>
      </c>
      <c r="Z150" s="384">
        <f aca="true" t="shared" si="125" ref="Z150:Z156">SUM(V150:Y150)</f>
        <v>0</v>
      </c>
      <c r="AA150" s="284">
        <f aca="true" t="shared" si="126" ref="AA150:AA155">RANK(Z150,$Z$150:$Z$155,0)</f>
        <v>6</v>
      </c>
      <c r="AB150" s="457"/>
      <c r="AC150" s="458"/>
      <c r="AD150" s="466"/>
      <c r="AE150" s="383"/>
      <c r="AF150" s="383"/>
      <c r="AG150" s="383"/>
      <c r="AH150" s="383"/>
      <c r="AI150" s="384">
        <f aca="true" t="shared" si="127" ref="AI150:AI156">SUM(AE150:AH150)</f>
        <v>0</v>
      </c>
      <c r="AJ150" s="284">
        <f aca="true" t="shared" si="128" ref="AJ150:AJ155">RANK(AI150,$AI$150:$AI$155,0)</f>
        <v>1</v>
      </c>
      <c r="AK150" s="457"/>
      <c r="AL150" s="461"/>
      <c r="AM150" s="465"/>
      <c r="AN150" s="383"/>
      <c r="AO150" s="383"/>
      <c r="AP150" s="383"/>
      <c r="AQ150" s="383"/>
      <c r="AR150" s="384">
        <f aca="true" t="shared" si="129" ref="AR150:AR156">SUM(AN150:AQ150)</f>
        <v>0</v>
      </c>
      <c r="AS150" s="284">
        <f aca="true" t="shared" si="130" ref="AS150:AS155">RANK(AR150,$AR$150:$AR$155,0)</f>
        <v>1</v>
      </c>
      <c r="BI150" s="284">
        <f>IF(($B$148)="DEBUTANTES",1,"")</f>
      </c>
      <c r="BJ150" s="284">
        <f>IF(($B$148)="DEBUTANTES",COUNTA($A$150:$A$155),"")</f>
      </c>
      <c r="BK150" s="284">
        <f>IF(($B$148)="DEBUTANTES",$D$156,"")</f>
      </c>
      <c r="BL150" s="284">
        <f>IF(($B$148)="DEBUTANTES",$E$156,"")</f>
      </c>
      <c r="BM150" s="284">
        <f>IF(($B$148)="DEBUTANTES",$F$156,"")</f>
      </c>
      <c r="BN150" s="284">
        <f>IF(($B$148)="DEBUTANTES",$G$156,"")</f>
      </c>
      <c r="BO150" s="285"/>
      <c r="BP150" s="284">
        <f>IF(($B$148)="PROMO-HONNEUR",1,"")</f>
        <v>1</v>
      </c>
      <c r="BQ150" s="284">
        <f>IF(($B$148)="PROMO-HONNEUR",COUNTA($A$150:$A$155),"")</f>
        <v>6</v>
      </c>
      <c r="BR150" s="284">
        <f>IF(($B$148)="PROMO-HONNEUR",$D$156,"")</f>
        <v>59</v>
      </c>
      <c r="BS150" s="284">
        <f>IF(($B$148)="PROMO-HONNEUR",$E$156,"")</f>
        <v>56.8</v>
      </c>
      <c r="BT150" s="284">
        <f>IF(($B$148)="PROMO-HONNEUR",$F$156,"")</f>
        <v>56.699999999999996</v>
      </c>
      <c r="BU150" s="284">
        <f>IF(($B$148)="PROMO-HONNEUR",$G$156,"")</f>
        <v>58.7</v>
      </c>
      <c r="BV150" s="285"/>
      <c r="BW150" s="284">
        <f>IF(($B$148)="HONNEUR",1,"")</f>
      </c>
      <c r="BX150" s="284">
        <f>IF(($B$148)="HONNEUR",COUNTA($A$150:$A$155),"")</f>
      </c>
      <c r="BY150" s="284">
        <f>IF(($B$148)="HONNEUR",$D$156,"")</f>
      </c>
      <c r="BZ150" s="284">
        <f>IF(($B$148)="HONNEUR",$E$156,"")</f>
      </c>
      <c r="CA150" s="284">
        <f>IF(($B$148)="HONNEUR",$F$156,"")</f>
      </c>
      <c r="CB150" s="284">
        <f>IF(($B$148)="HONNEUR",$G$156,"")</f>
      </c>
      <c r="CC150" s="285"/>
      <c r="CD150" s="284">
        <f>IF(($B$148)="PROMO-EXCEL.",1,"")</f>
      </c>
      <c r="CE150" s="284">
        <f>IF(($B$148)="PROMO-EXCEL.",COUNTA($A$150:$A$155),"")</f>
      </c>
      <c r="CF150" s="284">
        <f>IF(($B$148)="PROMO-EXCEL.",$D$156,"")</f>
      </c>
      <c r="CG150" s="284">
        <f>IF(($B$148)="PROMO-EXCEL.",$E$156,"")</f>
      </c>
      <c r="CH150" s="284">
        <f>IF(($B$148)="PROMO-EXCEL.",$F$156,"")</f>
      </c>
      <c r="CI150" s="284">
        <f>IF(($B$148)="PROMO-EXCEL.",$G$156,"")</f>
      </c>
      <c r="CJ150" s="285"/>
      <c r="CK150" s="284">
        <f>IF(($B$148)="EXCELLENCE",1,"")</f>
      </c>
      <c r="CL150" s="284">
        <f>IF(($B$148)="EXCELLENCE",COUNTA($A$150:$A$155),"")</f>
      </c>
      <c r="CM150" s="284">
        <f>IF(($B$148)="EXCELLENCE",$D$156,"")</f>
      </c>
      <c r="CN150" s="284">
        <f>IF(($B$148)="EXCELLENCE",$E$156,"")</f>
      </c>
      <c r="CO150" s="284">
        <f>IF(($B$148)="EXCELLENCE",$F$156,"")</f>
      </c>
      <c r="CP150" s="284">
        <f>IF(($B$148)="EXCELLENCE",$G$156,"")</f>
      </c>
      <c r="CQ150" s="285"/>
      <c r="CS150" s="362"/>
      <c r="CT150" s="33">
        <f>LARGE(D150:D155,1)</f>
        <v>15</v>
      </c>
      <c r="CU150" s="33">
        <f>LARGE(E150:E155,1)</f>
        <v>14.4</v>
      </c>
      <c r="CV150" s="33">
        <f>LARGE(F150:F155,1)</f>
        <v>14.5</v>
      </c>
      <c r="CW150" s="33">
        <f>LARGE(G150:G155,1)</f>
        <v>14.8</v>
      </c>
      <c r="CX150" s="362"/>
      <c r="CY150" s="33" t="e">
        <f>LARGE(M150:M155,1)</f>
        <v>#NUM!</v>
      </c>
      <c r="CZ150" s="33" t="e">
        <f>LARGE(N150:N155,1)</f>
        <v>#NUM!</v>
      </c>
      <c r="DA150" s="33" t="e">
        <f>LARGE(O150:O155,1)</f>
        <v>#NUM!</v>
      </c>
      <c r="DB150" s="33" t="e">
        <f>LARGE(P150:P155,1)</f>
        <v>#NUM!</v>
      </c>
      <c r="DC150" s="362"/>
      <c r="DD150" s="33">
        <f>LARGE(V150:V155,1)</f>
        <v>16.1</v>
      </c>
      <c r="DE150" s="33">
        <f>LARGE(W150:W155,1)</f>
        <v>15.3</v>
      </c>
      <c r="DF150" s="33">
        <f>LARGE(X150:X155,1)</f>
        <v>15.7</v>
      </c>
      <c r="DG150" s="33">
        <f>LARGE(Y150:Y155,1)</f>
        <v>16.15</v>
      </c>
      <c r="DH150" s="362"/>
      <c r="DI150" s="33" t="e">
        <f>LARGE(AE150:AE155,1)</f>
        <v>#NUM!</v>
      </c>
      <c r="DJ150" s="33" t="e">
        <f>LARGE(AF150:AF155,1)</f>
        <v>#NUM!</v>
      </c>
      <c r="DK150" s="33" t="e">
        <f>LARGE(AG150:AG155,1)</f>
        <v>#NUM!</v>
      </c>
      <c r="DL150" s="33" t="e">
        <f>LARGE(AH150:AH155,1)</f>
        <v>#NUM!</v>
      </c>
      <c r="DM150" s="362"/>
      <c r="DN150" s="33" t="e">
        <f>LARGE(AN150:AN155,1)</f>
        <v>#NUM!</v>
      </c>
      <c r="DO150" s="33" t="e">
        <f>LARGE(AO150:AO155,1)</f>
        <v>#NUM!</v>
      </c>
      <c r="DP150" s="33" t="e">
        <f>LARGE(AP150:AP155,1)</f>
        <v>#NUM!</v>
      </c>
      <c r="DQ150" s="33" t="e">
        <f>LARGE(AQ150:AQ155,1)</f>
        <v>#NUM!</v>
      </c>
      <c r="DR150" s="362"/>
      <c r="DW150" s="362"/>
    </row>
    <row r="151" spans="1:127" ht="15">
      <c r="A151" s="541" t="s">
        <v>343</v>
      </c>
      <c r="B151" s="450" t="s">
        <v>344</v>
      </c>
      <c r="C151" s="468"/>
      <c r="D151" s="383">
        <v>14.9</v>
      </c>
      <c r="E151" s="383">
        <v>14.4</v>
      </c>
      <c r="F151" s="383">
        <v>13.7</v>
      </c>
      <c r="G151" s="383">
        <v>14.35</v>
      </c>
      <c r="H151" s="384">
        <f t="shared" si="121"/>
        <v>57.35</v>
      </c>
      <c r="I151" s="284">
        <f t="shared" si="122"/>
        <v>3</v>
      </c>
      <c r="J151" s="449"/>
      <c r="K151" s="450"/>
      <c r="L151" s="468"/>
      <c r="M151" s="383"/>
      <c r="N151" s="383"/>
      <c r="O151" s="383"/>
      <c r="P151" s="383"/>
      <c r="Q151" s="384">
        <f t="shared" si="123"/>
        <v>0</v>
      </c>
      <c r="R151" s="284">
        <f t="shared" si="124"/>
        <v>1</v>
      </c>
      <c r="S151" s="541" t="s">
        <v>289</v>
      </c>
      <c r="T151" s="450" t="s">
        <v>290</v>
      </c>
      <c r="U151" s="468"/>
      <c r="V151" s="383">
        <v>16</v>
      </c>
      <c r="W151" s="383">
        <v>13.6</v>
      </c>
      <c r="X151" s="383">
        <v>14.4</v>
      </c>
      <c r="Y151" s="383">
        <v>16.1</v>
      </c>
      <c r="Z151" s="384">
        <f t="shared" si="125"/>
        <v>60.1</v>
      </c>
      <c r="AA151" s="284">
        <f t="shared" si="126"/>
        <v>3</v>
      </c>
      <c r="AB151" s="457"/>
      <c r="AC151" s="458"/>
      <c r="AD151" s="466"/>
      <c r="AE151" s="383"/>
      <c r="AF151" s="383"/>
      <c r="AG151" s="383"/>
      <c r="AH151" s="383"/>
      <c r="AI151" s="384">
        <f t="shared" si="127"/>
        <v>0</v>
      </c>
      <c r="AJ151" s="284">
        <f t="shared" si="128"/>
        <v>1</v>
      </c>
      <c r="AK151" s="457"/>
      <c r="AL151" s="461"/>
      <c r="AM151" s="465"/>
      <c r="AN151" s="383"/>
      <c r="AO151" s="383"/>
      <c r="AP151" s="383"/>
      <c r="AQ151" s="383"/>
      <c r="AR151" s="384">
        <f t="shared" si="129"/>
        <v>0</v>
      </c>
      <c r="AS151" s="284">
        <f t="shared" si="130"/>
        <v>1</v>
      </c>
      <c r="BI151" s="284">
        <f>IF(($K$148)="DEBUTANTES",1,"")</f>
      </c>
      <c r="BJ151" s="284">
        <f>IF(($K$148)="DEBUTANTES",COUNTA($J$150:$J$155),"")</f>
      </c>
      <c r="BK151" s="284">
        <f>IF(($K$148)="DEBUTANTES",$M$156,"")</f>
      </c>
      <c r="BL151" s="284">
        <f>IF(($K$148)="DEBUTANTES",$N$156,"")</f>
      </c>
      <c r="BM151" s="284">
        <f>IF(($K$148)="DEBUTANTES",$O$156,"")</f>
      </c>
      <c r="BN151" s="284">
        <f>IF(($K$148)="DEBUTANTES",$P$156,"")</f>
      </c>
      <c r="BO151" s="285"/>
      <c r="BP151" s="284">
        <f>IF(($K$148)="PROMO-HONNEUR",1,"")</f>
      </c>
      <c r="BQ151" s="284">
        <f>IF(($K$148)="PROMO-HONNEUR",COUNTA($J$150:$J$155),"")</f>
      </c>
      <c r="BR151" s="284">
        <f>IF(($K$148)="PROMO-HONNEUR",$M$156,"")</f>
      </c>
      <c r="BS151" s="284">
        <f>IF(($K$148)="PROMO-HONNEUR",$N$156,"")</f>
      </c>
      <c r="BT151" s="284">
        <f>IF(($K$148)="PROMO-HONNEUR",$O$156,"")</f>
      </c>
      <c r="BU151" s="284">
        <f>IF(($K$148)="PROMO-HONNEUR",$P$156,"")</f>
      </c>
      <c r="BV151" s="285"/>
      <c r="BW151" s="284">
        <f>IF(($K$148)="HONNEUR",1,"")</f>
      </c>
      <c r="BX151" s="284">
        <f>IF(($K$148)="HONNEUR",COUNTA($J$150:$J$155),"")</f>
      </c>
      <c r="BY151" s="284">
        <f>IF(($K$148)="HONNEUR",$M$156,"")</f>
      </c>
      <c r="BZ151" s="284">
        <f>IF(($K$148)="HONNEUR",$N$156,"")</f>
      </c>
      <c r="CA151" s="284">
        <f>IF(($K$148)="HONNEUR",$O$156,"")</f>
      </c>
      <c r="CB151" s="284">
        <f>IF(($K$148)="HONNEUR",$P$156,"")</f>
      </c>
      <c r="CC151" s="285"/>
      <c r="CD151" s="284">
        <f>IF(($K$148)="PROMO-EXCEL.",1,"")</f>
      </c>
      <c r="CE151" s="284">
        <f>IF(($K$148)="PROMO-EXCEL.",COUNTA($J$150:$J$155),"")</f>
      </c>
      <c r="CF151" s="284">
        <f>IF(($K$148)="PROMO-EXCEL.",$M$156,"")</f>
      </c>
      <c r="CG151" s="284">
        <f>IF(($K$148)="PROMO-EXCEL.",$N$156,"")</f>
      </c>
      <c r="CH151" s="284">
        <f>IF(($K$148)="PROMO-EXCEL.",$O$156,"")</f>
      </c>
      <c r="CI151" s="284">
        <f>IF(($K$148)="PROMO-EXCEL.",$P$156,"")</f>
      </c>
      <c r="CJ151" s="285"/>
      <c r="CK151" s="284">
        <f>IF(($K$148)="EXCELLENCE",1,"")</f>
      </c>
      <c r="CL151" s="284">
        <f>IF(($K$148)="EXCELLENCE",COUNTA($J$150:$J$155),"")</f>
      </c>
      <c r="CM151" s="284">
        <f>IF(($K$148)="EXCELLENCE",$M$156,"")</f>
      </c>
      <c r="CN151" s="284">
        <f>IF(($K$148)="EXCELLENCE",$N$156,"")</f>
      </c>
      <c r="CO151" s="284">
        <f>IF(($K$148)="EXCELLENCE",$O$156,"")</f>
      </c>
      <c r="CP151" s="284">
        <f>IF(($K$148)="EXCELLENCE",$P$156,"")</f>
      </c>
      <c r="CQ151" s="285"/>
      <c r="CS151" s="362"/>
      <c r="CT151" s="33">
        <f>LARGE(D150:D155,2)</f>
        <v>14.9</v>
      </c>
      <c r="CU151" s="33">
        <f>LARGE(E150:E155,2)</f>
        <v>14.25</v>
      </c>
      <c r="CV151" s="33">
        <f>LARGE(F150:F155,2)</f>
        <v>14.2</v>
      </c>
      <c r="CW151" s="33">
        <f>LARGE(G150:G155,2)</f>
        <v>14.7</v>
      </c>
      <c r="CX151" s="362"/>
      <c r="CY151" s="33" t="e">
        <f>LARGE(M150:M155,2)</f>
        <v>#NUM!</v>
      </c>
      <c r="CZ151" s="33" t="e">
        <f>LARGE(N150:N155,2)</f>
        <v>#NUM!</v>
      </c>
      <c r="DA151" s="33" t="e">
        <f>LARGE(O150:O155,2)</f>
        <v>#NUM!</v>
      </c>
      <c r="DB151" s="33" t="e">
        <f>LARGE(P150:P155,2)</f>
        <v>#NUM!</v>
      </c>
      <c r="DC151" s="362"/>
      <c r="DD151" s="33">
        <f>LARGE(V150:V155,2)</f>
        <v>16</v>
      </c>
      <c r="DE151" s="33">
        <f>LARGE(W150:W155,2)</f>
        <v>15</v>
      </c>
      <c r="DF151" s="33">
        <f>LARGE(X150:X155,2)</f>
        <v>14.4</v>
      </c>
      <c r="DG151" s="33">
        <f>LARGE(Y150:Y155,2)</f>
        <v>16.1</v>
      </c>
      <c r="DH151" s="362"/>
      <c r="DI151" s="33" t="e">
        <f>LARGE(AE150:AE155,2)</f>
        <v>#NUM!</v>
      </c>
      <c r="DJ151" s="33" t="e">
        <f>LARGE(AF150:AF155,2)</f>
        <v>#NUM!</v>
      </c>
      <c r="DK151" s="33" t="e">
        <f>LARGE(AG150:AG155,2)</f>
        <v>#NUM!</v>
      </c>
      <c r="DL151" s="33" t="e">
        <f>LARGE(AH150:AH155,2)</f>
        <v>#NUM!</v>
      </c>
      <c r="DM151" s="362"/>
      <c r="DN151" s="33" t="e">
        <f>LARGE(AN150:AN155,2)</f>
        <v>#NUM!</v>
      </c>
      <c r="DO151" s="33" t="e">
        <f>LARGE(AO150:AO155,2)</f>
        <v>#NUM!</v>
      </c>
      <c r="DP151" s="33" t="e">
        <f>LARGE(AP150:AP155,2)</f>
        <v>#NUM!</v>
      </c>
      <c r="DQ151" s="33" t="e">
        <f>LARGE(AQ150:AQ155,2)</f>
        <v>#NUM!</v>
      </c>
      <c r="DR151" s="362"/>
      <c r="DW151" s="362"/>
    </row>
    <row r="152" spans="1:127" ht="15">
      <c r="A152" s="541" t="s">
        <v>218</v>
      </c>
      <c r="B152" s="450" t="s">
        <v>345</v>
      </c>
      <c r="C152" s="468"/>
      <c r="D152" s="383">
        <v>14.4</v>
      </c>
      <c r="E152" s="383">
        <v>14.25</v>
      </c>
      <c r="F152" s="383">
        <v>13.9</v>
      </c>
      <c r="G152" s="383">
        <v>14.55</v>
      </c>
      <c r="H152" s="384">
        <f t="shared" si="121"/>
        <v>57.099999999999994</v>
      </c>
      <c r="I152" s="284">
        <f t="shared" si="122"/>
        <v>5</v>
      </c>
      <c r="J152" s="449"/>
      <c r="K152" s="450"/>
      <c r="L152" s="468"/>
      <c r="M152" s="383"/>
      <c r="N152" s="383"/>
      <c r="O152" s="383"/>
      <c r="P152" s="383"/>
      <c r="Q152" s="384">
        <f t="shared" si="123"/>
        <v>0</v>
      </c>
      <c r="R152" s="284">
        <f t="shared" si="124"/>
        <v>1</v>
      </c>
      <c r="S152" s="541" t="s">
        <v>291</v>
      </c>
      <c r="T152" s="450" t="s">
        <v>292</v>
      </c>
      <c r="U152" s="468"/>
      <c r="V152" s="383">
        <v>15.25</v>
      </c>
      <c r="W152" s="383">
        <v>15</v>
      </c>
      <c r="X152" s="383">
        <v>13.8</v>
      </c>
      <c r="Y152" s="383">
        <v>15.9</v>
      </c>
      <c r="Z152" s="384">
        <f t="shared" si="125"/>
        <v>59.949999999999996</v>
      </c>
      <c r="AA152" s="284">
        <f t="shared" si="126"/>
        <v>4</v>
      </c>
      <c r="AB152" s="457"/>
      <c r="AC152" s="458"/>
      <c r="AD152" s="466"/>
      <c r="AE152" s="383"/>
      <c r="AF152" s="383"/>
      <c r="AG152" s="383"/>
      <c r="AH152" s="383"/>
      <c r="AI152" s="384">
        <f t="shared" si="127"/>
        <v>0</v>
      </c>
      <c r="AJ152" s="284">
        <f t="shared" si="128"/>
        <v>1</v>
      </c>
      <c r="AK152" s="457"/>
      <c r="AL152" s="461"/>
      <c r="AM152" s="465"/>
      <c r="AN152" s="383"/>
      <c r="AO152" s="383"/>
      <c r="AP152" s="383"/>
      <c r="AQ152" s="383"/>
      <c r="AR152" s="384">
        <f t="shared" si="129"/>
        <v>0</v>
      </c>
      <c r="AS152" s="284">
        <f t="shared" si="130"/>
        <v>1</v>
      </c>
      <c r="BI152" s="284">
        <f>IF(($T$148)="DEBUTANTES",1,"")</f>
      </c>
      <c r="BJ152" s="284">
        <f>IF(($T$148)="DEBUTANTES",COUNTA($S$150:$S$155),"")</f>
      </c>
      <c r="BK152" s="284">
        <f>IF(($T$148)="DEBUTANTES",$V$156,"")</f>
      </c>
      <c r="BL152" s="284">
        <f>IF(($T$148)="DEBUTANTES",$W$156,"")</f>
      </c>
      <c r="BM152" s="284">
        <f>IF(($T$148)="DEBUTANTES",$X$156,"")</f>
      </c>
      <c r="BN152" s="284">
        <f>IF(($T$148)="DEBUTANTES",$Y$156,"")</f>
      </c>
      <c r="BO152" s="285"/>
      <c r="BP152" s="284">
        <f>IF(($T$148)="PROMO-HONNEUR",1,"")</f>
      </c>
      <c r="BQ152" s="284">
        <f>IF(($T$148)="PROMO-HONNEUR",COUNTA($S$150:$S$155),"")</f>
      </c>
      <c r="BR152" s="284">
        <f>IF(($T$148)="PROMO-HONNEUR",$V$156,"")</f>
      </c>
      <c r="BS152" s="284">
        <f>IF(($T$148)="PROMO-HONNEUR",$W$156,"")</f>
      </c>
      <c r="BT152" s="284">
        <f>IF(($T$148)="PROMO-HONNEUR",$X$156,"")</f>
      </c>
      <c r="BU152" s="284">
        <f>IF(($T$148)="PROMO-HONNEUR",$Y$156,"")</f>
      </c>
      <c r="BV152" s="285"/>
      <c r="BW152" s="284">
        <f>IF(($T$148)="HONNEUR",1,"")</f>
        <v>1</v>
      </c>
      <c r="BX152" s="284">
        <f>IF(($T$148)="HONNEUR",COUNTA($S$150:$S$155),"")</f>
        <v>6</v>
      </c>
      <c r="BY152" s="284">
        <f>IF(($T$148)="HONNEUR",$V$156,"")</f>
        <v>63.4</v>
      </c>
      <c r="BZ152" s="284">
        <f>IF(($T$148)="HONNEUR",$W$156,"")</f>
        <v>57.2</v>
      </c>
      <c r="CA152" s="284">
        <f>IF(($T$148)="HONNEUR",$X$156,"")</f>
        <v>58.3</v>
      </c>
      <c r="CB152" s="284">
        <f>IF(($T$148)="HONNEUR",$Y$156,"")</f>
        <v>63.7</v>
      </c>
      <c r="CC152" s="285"/>
      <c r="CD152" s="284">
        <f>IF(($T$148)="PROMO-EXCEL.",1,"")</f>
      </c>
      <c r="CE152" s="284">
        <f>IF(($T$148)="PROMO-EXCEL.",COUNTA($S$150:$S$155),"")</f>
      </c>
      <c r="CF152" s="284">
        <f>IF(($T$148)="PROMO-EXCEL.",$V$156,"")</f>
      </c>
      <c r="CG152" s="284">
        <f>IF(($T$148)="PROMO-EXCEL.",$W$156,"")</f>
      </c>
      <c r="CH152" s="284">
        <f>IF(($T$148)="PROMO-EXCEL.",$X$156,"")</f>
      </c>
      <c r="CI152" s="284">
        <f>IF(($T$148)="PROMO-EXCEL.",$Y$156,"")</f>
      </c>
      <c r="CJ152" s="285"/>
      <c r="CK152" s="284">
        <f>IF(($T$148)="EXCELLENCE",1,"")</f>
      </c>
      <c r="CL152" s="284">
        <f>IF(($T$148)="EXCELLENCE",COUNTA($S$150:$S$155),"")</f>
      </c>
      <c r="CM152" s="284">
        <f>IF(($T$148)="EXCELLENCE",$V$156,"")</f>
      </c>
      <c r="CN152" s="284">
        <f>IF(($T$148)="EXCELLENCE",$W$156,"")</f>
      </c>
      <c r="CO152" s="284">
        <f>IF(($T$148)="EXCELLENCE",$X$156,"")</f>
      </c>
      <c r="CP152" s="284">
        <f>IF(($T$148)="EXCELLENCE",$Y$156,"")</f>
      </c>
      <c r="CQ152" s="285"/>
      <c r="CS152" s="362"/>
      <c r="CT152" s="33">
        <f>LARGE(D150:D155,3)</f>
        <v>14.6</v>
      </c>
      <c r="CU152" s="33">
        <f>LARGE(E150:E155,3)</f>
        <v>14.15</v>
      </c>
      <c r="CV152" s="33">
        <f>LARGE(F150:F155,3)</f>
        <v>14.1</v>
      </c>
      <c r="CW152" s="33">
        <f>LARGE(G150:G155,3)</f>
        <v>14.65</v>
      </c>
      <c r="CX152" s="362"/>
      <c r="CY152" s="33" t="e">
        <f>LARGE(M150:M155,3)</f>
        <v>#NUM!</v>
      </c>
      <c r="CZ152" s="33" t="e">
        <f>LARGE(N150:N155,3)</f>
        <v>#NUM!</v>
      </c>
      <c r="DA152" s="33" t="e">
        <f>LARGE(O150:O155,3)</f>
        <v>#NUM!</v>
      </c>
      <c r="DB152" s="33" t="e">
        <f>LARGE(P150:P155,3)</f>
        <v>#NUM!</v>
      </c>
      <c r="DC152" s="362"/>
      <c r="DD152" s="33">
        <f>LARGE(V150:V155,3)</f>
        <v>15.7</v>
      </c>
      <c r="DE152" s="33">
        <f>LARGE(W150:W155,3)</f>
        <v>13.6</v>
      </c>
      <c r="DF152" s="33">
        <f>LARGE(X150:X155,3)</f>
        <v>14.2</v>
      </c>
      <c r="DG152" s="33">
        <f>LARGE(Y150:Y155,3)</f>
        <v>15.9</v>
      </c>
      <c r="DH152" s="362"/>
      <c r="DI152" s="33" t="e">
        <f>LARGE(AE150:AE155,3)</f>
        <v>#NUM!</v>
      </c>
      <c r="DJ152" s="33" t="e">
        <f>LARGE(AF150:AF155,3)</f>
        <v>#NUM!</v>
      </c>
      <c r="DK152" s="33" t="e">
        <f>LARGE(AG150:AG155,3)</f>
        <v>#NUM!</v>
      </c>
      <c r="DL152" s="33" t="e">
        <f>LARGE(AH150:AH155,3)</f>
        <v>#NUM!</v>
      </c>
      <c r="DM152" s="362"/>
      <c r="DN152" s="33" t="e">
        <f>LARGE(AN150:AN155,3)</f>
        <v>#NUM!</v>
      </c>
      <c r="DO152" s="33" t="e">
        <f>LARGE(AO150:AO155,3)</f>
        <v>#NUM!</v>
      </c>
      <c r="DP152" s="33" t="e">
        <f>LARGE(AP150:AP155,3)</f>
        <v>#NUM!</v>
      </c>
      <c r="DQ152" s="33" t="e">
        <f>LARGE(AQ150:AQ155,3)</f>
        <v>#NUM!</v>
      </c>
      <c r="DR152" s="362"/>
      <c r="DW152" s="362"/>
    </row>
    <row r="153" spans="1:127" ht="15">
      <c r="A153" s="541" t="s">
        <v>346</v>
      </c>
      <c r="B153" s="450" t="s">
        <v>347</v>
      </c>
      <c r="C153" s="468"/>
      <c r="D153" s="383">
        <v>14.5</v>
      </c>
      <c r="E153" s="383">
        <v>13.9</v>
      </c>
      <c r="F153" s="383">
        <v>14.1</v>
      </c>
      <c r="G153" s="383">
        <v>14.8</v>
      </c>
      <c r="H153" s="384">
        <f t="shared" si="121"/>
        <v>57.3</v>
      </c>
      <c r="I153" s="284">
        <f t="shared" si="122"/>
        <v>4</v>
      </c>
      <c r="J153" s="449"/>
      <c r="K153" s="450"/>
      <c r="L153" s="468"/>
      <c r="M153" s="383"/>
      <c r="N153" s="383"/>
      <c r="O153" s="383"/>
      <c r="P153" s="383"/>
      <c r="Q153" s="384">
        <f t="shared" si="123"/>
        <v>0</v>
      </c>
      <c r="R153" s="284">
        <f t="shared" si="124"/>
        <v>1</v>
      </c>
      <c r="S153" s="541" t="s">
        <v>293</v>
      </c>
      <c r="T153" s="450" t="s">
        <v>276</v>
      </c>
      <c r="U153" s="468"/>
      <c r="V153" s="383">
        <v>15.6</v>
      </c>
      <c r="W153" s="383">
        <v>9.5</v>
      </c>
      <c r="X153" s="383">
        <v>14.2</v>
      </c>
      <c r="Y153" s="383">
        <v>15.3</v>
      </c>
      <c r="Z153" s="384">
        <f t="shared" si="125"/>
        <v>54.599999999999994</v>
      </c>
      <c r="AA153" s="284">
        <f t="shared" si="126"/>
        <v>5</v>
      </c>
      <c r="AB153" s="457"/>
      <c r="AC153" s="458"/>
      <c r="AD153" s="466"/>
      <c r="AE153" s="383"/>
      <c r="AF153" s="383"/>
      <c r="AG153" s="383"/>
      <c r="AH153" s="383"/>
      <c r="AI153" s="384">
        <f t="shared" si="127"/>
        <v>0</v>
      </c>
      <c r="AJ153" s="284">
        <f t="shared" si="128"/>
        <v>1</v>
      </c>
      <c r="AK153" s="457"/>
      <c r="AL153" s="461"/>
      <c r="AM153" s="465"/>
      <c r="AN153" s="383"/>
      <c r="AO153" s="383"/>
      <c r="AP153" s="383"/>
      <c r="AQ153" s="383"/>
      <c r="AR153" s="384">
        <f t="shared" si="129"/>
        <v>0</v>
      </c>
      <c r="AS153" s="284">
        <f t="shared" si="130"/>
        <v>1</v>
      </c>
      <c r="BI153" s="284">
        <f>IF(($AC$148)="DEBUTANTES",1,"")</f>
      </c>
      <c r="BJ153" s="284">
        <f>IF(($AC$148)="DEBUTANTES",COUNTA($AB$150:$AB$155),"")</f>
      </c>
      <c r="BK153" s="284">
        <f>IF(($AC$148)="DEBUTANTES",$AE$156,"")</f>
      </c>
      <c r="BL153" s="284">
        <f>IF(($AC$148)="DEBUTANTES",$AF$156,"")</f>
      </c>
      <c r="BM153" s="284">
        <f>IF(($AC$148)="DEBUTANTES",$AG$156,"")</f>
      </c>
      <c r="BN153" s="284">
        <f>IF(($AC$148)="DEBUTANTES",$AH$156,"")</f>
      </c>
      <c r="BO153" s="285"/>
      <c r="BP153" s="284">
        <f>IF(($AC$148)="PROMO-HONNEUR",1,"")</f>
      </c>
      <c r="BQ153" s="284">
        <f>IF(($AC$148)="PROMO-HONNEUR",COUNTA($AB$150:$AB$155),"")</f>
      </c>
      <c r="BR153" s="284">
        <f>IF(($AC$148)="PROMO-HONNEUR",$AE$156,"")</f>
      </c>
      <c r="BS153" s="284">
        <f>IF(($AC$148)="PROMO-HONNEUR",$AF$156,"")</f>
      </c>
      <c r="BT153" s="284">
        <f>IF(($AC$148)="PROMO-HONNEUR",$AG$156,"")</f>
      </c>
      <c r="BU153" s="284">
        <f>IF(($AC$148)="PROMO-HONNEUR",$AH$156,"")</f>
      </c>
      <c r="BV153" s="285"/>
      <c r="BW153" s="284">
        <f>IF(($AC$148)="HONNEUR",1,"")</f>
      </c>
      <c r="BX153" s="284">
        <f>IF(($AC$148)="HONNEUR",COUNTA($AB$150:$AB$155),"")</f>
      </c>
      <c r="BY153" s="284">
        <f>IF(($AC$148)="HONNEUR",$AE$156,"")</f>
      </c>
      <c r="BZ153" s="284">
        <f>IF(($AC$148)="HONNEUR",$AF$156,"")</f>
      </c>
      <c r="CA153" s="284">
        <f>IF(($AC$148)="HONNEUR",$AG$156,"")</f>
      </c>
      <c r="CB153" s="284">
        <f>IF(($AC$148)="HONNEUR",$AH$156,"")</f>
      </c>
      <c r="CC153" s="285"/>
      <c r="CD153" s="284">
        <f>IF(($AC$148)="PROMO-EXCEL.",1,"")</f>
      </c>
      <c r="CE153" s="284">
        <f>IF(($AC$148)="PROMO-EXCEL.",COUNTA($AB$150:$AB$155),"")</f>
      </c>
      <c r="CF153" s="284">
        <f>IF(($AC$148)="PROMO-EXCEL.",$AE$156,"")</f>
      </c>
      <c r="CG153" s="284">
        <f>IF(($AC$148)="PROMO-EXCEL.",$AF$156,"")</f>
      </c>
      <c r="CH153" s="284">
        <f>IF(($AC$148)="PROMO-EXCEL.",$AG$156,"")</f>
      </c>
      <c r="CI153" s="284">
        <f>IF(($AC$148)="PROMO-EXCEL.",$AH$156,"")</f>
      </c>
      <c r="CJ153" s="285"/>
      <c r="CK153" s="284">
        <f>IF(($AC$148)="EXCELLENCE",1,"")</f>
      </c>
      <c r="CL153" s="284">
        <f>IF(($AC$148)="EXCELLENCE",COUNTA($AB$150:$AB$155),"")</f>
      </c>
      <c r="CM153" s="284">
        <f>IF(($AC$148)="EXCELLENCE",$AE$156,"")</f>
      </c>
      <c r="CN153" s="284">
        <f>IF(($AC$148)="EXCELLENCE",$AF$156,"")</f>
      </c>
      <c r="CO153" s="284">
        <f>IF(($AC$148)="EXCELLENCE",$AG$156,"")</f>
      </c>
      <c r="CP153" s="284">
        <f>IF(($AC$148)="EXCELLENCE",$AH$156,"")</f>
      </c>
      <c r="CQ153" s="285"/>
      <c r="CS153" s="362"/>
      <c r="CT153" s="33">
        <f>LARGE(D150:D155,4)</f>
        <v>14.5</v>
      </c>
      <c r="CU153" s="33">
        <f>LARGE(E150:E155,4)</f>
        <v>14</v>
      </c>
      <c r="CV153" s="33">
        <f>LARGE(F150:F155,4)</f>
        <v>13.9</v>
      </c>
      <c r="CW153" s="33">
        <f>LARGE(G150:G155,4)</f>
        <v>14.55</v>
      </c>
      <c r="CX153" s="362"/>
      <c r="CY153" s="33" t="e">
        <f>LARGE(M150:M155,4)</f>
        <v>#NUM!</v>
      </c>
      <c r="CZ153" s="33" t="e">
        <f>LARGE(N150:N155,4)</f>
        <v>#NUM!</v>
      </c>
      <c r="DA153" s="33" t="e">
        <f>LARGE(O150:O155,4)</f>
        <v>#NUM!</v>
      </c>
      <c r="DB153" s="33" t="e">
        <f>LARGE(P150:P155,4)</f>
        <v>#NUM!</v>
      </c>
      <c r="DC153" s="362"/>
      <c r="DD153" s="33">
        <f>LARGE(V150:V155,4)</f>
        <v>15.6</v>
      </c>
      <c r="DE153" s="33">
        <f>LARGE(W150:W155,4)</f>
        <v>13.3</v>
      </c>
      <c r="DF153" s="33">
        <f>LARGE(X150:X155,4)</f>
        <v>14</v>
      </c>
      <c r="DG153" s="33">
        <f>LARGE(Y150:Y155,4)</f>
        <v>15.55</v>
      </c>
      <c r="DH153" s="362"/>
      <c r="DI153" s="33" t="e">
        <f>LARGE(AE150:AE155,4)</f>
        <v>#NUM!</v>
      </c>
      <c r="DJ153" s="33" t="e">
        <f>LARGE(AF150:AF155,4)</f>
        <v>#NUM!</v>
      </c>
      <c r="DK153" s="33" t="e">
        <f>LARGE(AG150:AG155,4)</f>
        <v>#NUM!</v>
      </c>
      <c r="DL153" s="33" t="e">
        <f>LARGE(AH150:AH155,4)</f>
        <v>#NUM!</v>
      </c>
      <c r="DM153" s="362"/>
      <c r="DN153" s="33" t="e">
        <f>LARGE(AN150:AN155,4)</f>
        <v>#NUM!</v>
      </c>
      <c r="DO153" s="33" t="e">
        <f>LARGE(AO150:AO155,4)</f>
        <v>#NUM!</v>
      </c>
      <c r="DP153" s="33" t="e">
        <f>LARGE(AP150:AP155,4)</f>
        <v>#NUM!</v>
      </c>
      <c r="DQ153" s="33" t="e">
        <f>LARGE(AQ150:AQ155,4)</f>
        <v>#NUM!</v>
      </c>
      <c r="DR153" s="362"/>
      <c r="DW153" s="362"/>
    </row>
    <row r="154" spans="1:127" ht="15">
      <c r="A154" s="541" t="s">
        <v>348</v>
      </c>
      <c r="B154" s="450" t="s">
        <v>349</v>
      </c>
      <c r="C154" s="468"/>
      <c r="D154" s="383">
        <v>14.6</v>
      </c>
      <c r="E154" s="383">
        <v>13.8</v>
      </c>
      <c r="F154" s="383">
        <v>14.5</v>
      </c>
      <c r="G154" s="383">
        <v>14.5</v>
      </c>
      <c r="H154" s="384">
        <f t="shared" si="121"/>
        <v>57.4</v>
      </c>
      <c r="I154" s="284">
        <f t="shared" si="122"/>
        <v>2</v>
      </c>
      <c r="J154" s="449"/>
      <c r="K154" s="450"/>
      <c r="L154" s="468"/>
      <c r="M154" s="383"/>
      <c r="N154" s="383"/>
      <c r="O154" s="383"/>
      <c r="P154" s="383"/>
      <c r="Q154" s="384">
        <f t="shared" si="123"/>
        <v>0</v>
      </c>
      <c r="R154" s="284">
        <f t="shared" si="124"/>
        <v>1</v>
      </c>
      <c r="S154" s="541" t="s">
        <v>294</v>
      </c>
      <c r="T154" s="450" t="s">
        <v>295</v>
      </c>
      <c r="U154" s="468"/>
      <c r="V154" s="383">
        <v>16.1</v>
      </c>
      <c r="W154" s="383">
        <v>13.3</v>
      </c>
      <c r="X154" s="383">
        <v>15.7</v>
      </c>
      <c r="Y154" s="383">
        <v>15.55</v>
      </c>
      <c r="Z154" s="384">
        <f t="shared" si="125"/>
        <v>60.650000000000006</v>
      </c>
      <c r="AA154" s="284">
        <f t="shared" si="126"/>
        <v>2</v>
      </c>
      <c r="AB154" s="457"/>
      <c r="AC154" s="458"/>
      <c r="AD154" s="466"/>
      <c r="AE154" s="383"/>
      <c r="AF154" s="383"/>
      <c r="AG154" s="383"/>
      <c r="AH154" s="383"/>
      <c r="AI154" s="384">
        <f t="shared" si="127"/>
        <v>0</v>
      </c>
      <c r="AJ154" s="284">
        <f t="shared" si="128"/>
        <v>1</v>
      </c>
      <c r="AK154" s="457"/>
      <c r="AL154" s="461"/>
      <c r="AM154" s="465"/>
      <c r="AN154" s="383"/>
      <c r="AO154" s="383"/>
      <c r="AP154" s="383"/>
      <c r="AQ154" s="383"/>
      <c r="AR154" s="384">
        <f t="shared" si="129"/>
        <v>0</v>
      </c>
      <c r="AS154" s="284">
        <f t="shared" si="130"/>
        <v>1</v>
      </c>
      <c r="BI154" s="284">
        <f>IF(($AL$148)="DEBUTANTES",1,"")</f>
      </c>
      <c r="BJ154" s="284">
        <f>IF(($AL$148)="DEBUTANTES",COUNTA($AK$150:$AK$155),"")</f>
      </c>
      <c r="BK154" s="284">
        <f>IF(($AL$148)="DEBUTANTES",$AN$156,"")</f>
      </c>
      <c r="BL154" s="284">
        <f>IF(($AL$148)="DEBUTANTES",$AO$156,"")</f>
      </c>
      <c r="BM154" s="284">
        <f>IF(($AL$148)="DEBUTANTES",$AP$156,"")</f>
      </c>
      <c r="BN154" s="284">
        <f>IF(($AL$148)="DEBUTANTES",$AQ$156,"")</f>
      </c>
      <c r="BO154" s="285"/>
      <c r="BP154" s="284">
        <f>IF(($AL$148)="PROMO-HONNEUR",1,"")</f>
      </c>
      <c r="BQ154" s="284">
        <f>IF(($AL$148)="PROMO-HONNEUR",COUNTA($AK$150:$AK$155),"")</f>
      </c>
      <c r="BR154" s="284">
        <f>IF(($AL$148)="PROMO-HONNEUR",$AN$156,"")</f>
      </c>
      <c r="BS154" s="284">
        <f>IF(($AL$148)="PROMO-HONNEUR",$AO$156,"")</f>
      </c>
      <c r="BT154" s="284">
        <f>IF(($AL$148)="PROMO-HONNEUR",$AP$156,"")</f>
      </c>
      <c r="BU154" s="284">
        <f>IF(($AL$148)="PROMO-HONNEUR",$AQ$156,"")</f>
      </c>
      <c r="BV154" s="285"/>
      <c r="BW154" s="284">
        <f>IF(($AL$148)="HONNEUR",1,"")</f>
      </c>
      <c r="BX154" s="284">
        <f>IF(($AL$148)="HONNEUR",COUNTA($AK$150:$AK$155),"")</f>
      </c>
      <c r="BY154" s="284">
        <f>IF(($AL$148)="HONNEUR",$AN$156,"")</f>
      </c>
      <c r="BZ154" s="284">
        <f>IF(($AL$148)="HONNEUR",$AO$156,"")</f>
      </c>
      <c r="CA154" s="284">
        <f>IF(($AL$148)="HONNEUR",$AP$156,"")</f>
      </c>
      <c r="CB154" s="284">
        <f>IF(($AL$148)="HONNEUR",$AQ$156,"")</f>
      </c>
      <c r="CC154" s="285"/>
      <c r="CD154" s="284">
        <f>IF(($AL$148)="PROMO-EXCEL.",1,"")</f>
      </c>
      <c r="CE154" s="284">
        <f>IF(($AL$148)="PROMO-EXCEL.",COUNTA($AK$150:$AK$155),"")</f>
      </c>
      <c r="CF154" s="284">
        <f>IF(($AL$148)="PROMO-EXCEL.",$AN$156,"")</f>
      </c>
      <c r="CG154" s="284">
        <f>IF(($AL$148)="PROMO-EXCEL.",$AO$156,"")</f>
      </c>
      <c r="CH154" s="284">
        <f>IF(($AL$148)="PROMO-EXCEL.",$AP$156,"")</f>
      </c>
      <c r="CI154" s="284">
        <f>IF(($AL$148)="PROMO-EXCEL.",$AQ$156,"")</f>
      </c>
      <c r="CJ154" s="285"/>
      <c r="CK154" s="284">
        <f>IF(($AL$148)="EXCELLENCE",1,"")</f>
      </c>
      <c r="CL154" s="284">
        <f>IF(($AL$148)="EXCELLENCE",COUNTA($AK$150:$AK$155),"")</f>
      </c>
      <c r="CM154" s="284">
        <f>IF(($AL$148)="EXCELLENCE",$AN$156,"")</f>
      </c>
      <c r="CN154" s="284">
        <f>IF(($AL$148)="EXCELLENCE",$AO$156,"")</f>
      </c>
      <c r="CO154" s="284">
        <f>IF(($AL$148)="EXCELLENCE",$AP$156,"")</f>
      </c>
      <c r="CP154" s="284">
        <f>IF(($AL$148)="EXCELLENCE",$AQ$156,"")</f>
      </c>
      <c r="CQ154" s="285"/>
      <c r="CS154" s="362"/>
      <c r="CX154" s="362"/>
      <c r="CY154" s="33"/>
      <c r="CZ154" s="33"/>
      <c r="DA154" s="33"/>
      <c r="DB154" s="33"/>
      <c r="DC154" s="362"/>
      <c r="DD154" s="33"/>
      <c r="DE154" s="33"/>
      <c r="DF154" s="33"/>
      <c r="DG154" s="33"/>
      <c r="DH154" s="362"/>
      <c r="DI154" s="33"/>
      <c r="DJ154" s="33"/>
      <c r="DK154" s="33"/>
      <c r="DL154" s="33"/>
      <c r="DM154" s="362"/>
      <c r="DN154" s="33"/>
      <c r="DO154" s="33"/>
      <c r="DP154" s="33"/>
      <c r="DQ154" s="33"/>
      <c r="DR154" s="362"/>
      <c r="DW154" s="362"/>
    </row>
    <row r="155" spans="1:127" ht="15.75" thickBot="1">
      <c r="A155" s="542" t="s">
        <v>350</v>
      </c>
      <c r="B155" s="452" t="s">
        <v>351</v>
      </c>
      <c r="C155" s="468"/>
      <c r="D155" s="383">
        <v>13.9</v>
      </c>
      <c r="E155" s="383">
        <v>14.15</v>
      </c>
      <c r="F155" s="383">
        <v>13.3</v>
      </c>
      <c r="G155" s="383">
        <v>14.65</v>
      </c>
      <c r="H155" s="384">
        <f t="shared" si="121"/>
        <v>56</v>
      </c>
      <c r="I155" s="284">
        <f t="shared" si="122"/>
        <v>6</v>
      </c>
      <c r="J155" s="451"/>
      <c r="K155" s="452"/>
      <c r="L155" s="468"/>
      <c r="M155" s="383"/>
      <c r="N155" s="383"/>
      <c r="O155" s="383"/>
      <c r="P155" s="383"/>
      <c r="Q155" s="384">
        <f t="shared" si="123"/>
        <v>0</v>
      </c>
      <c r="R155" s="284">
        <f t="shared" si="124"/>
        <v>1</v>
      </c>
      <c r="S155" s="542" t="s">
        <v>271</v>
      </c>
      <c r="T155" s="452" t="s">
        <v>296</v>
      </c>
      <c r="U155" s="468"/>
      <c r="V155" s="383">
        <v>15.7</v>
      </c>
      <c r="W155" s="383">
        <v>15.3</v>
      </c>
      <c r="X155" s="383">
        <v>14</v>
      </c>
      <c r="Y155" s="383">
        <v>16.15</v>
      </c>
      <c r="Z155" s="384">
        <f t="shared" si="125"/>
        <v>61.15</v>
      </c>
      <c r="AA155" s="284">
        <f t="shared" si="126"/>
        <v>1</v>
      </c>
      <c r="AB155" s="457"/>
      <c r="AC155" s="458"/>
      <c r="AD155" s="466"/>
      <c r="AE155" s="383"/>
      <c r="AF155" s="383"/>
      <c r="AG155" s="383"/>
      <c r="AH155" s="383"/>
      <c r="AI155" s="384">
        <f t="shared" si="127"/>
        <v>0</v>
      </c>
      <c r="AJ155" s="284">
        <f t="shared" si="128"/>
        <v>1</v>
      </c>
      <c r="AK155" s="457"/>
      <c r="AL155" s="461"/>
      <c r="AM155" s="465"/>
      <c r="AN155" s="383"/>
      <c r="AO155" s="383"/>
      <c r="AP155" s="383"/>
      <c r="AQ155" s="383"/>
      <c r="AR155" s="384">
        <f t="shared" si="129"/>
        <v>0</v>
      </c>
      <c r="AS155" s="284">
        <f t="shared" si="130"/>
        <v>1</v>
      </c>
      <c r="BI155" s="284">
        <f>IF(($AU$148)="DEBUTANTES",1,"")</f>
      </c>
      <c r="BJ155" s="284">
        <f>IF(($AU$148)="DEBUTANTES",COUNTA($AT$150:$AT$155),"")</f>
      </c>
      <c r="BK155" s="284">
        <f>IF(($AU$148)="DEBUTANTES",$AW$156,"")</f>
      </c>
      <c r="BL155" s="284">
        <f>IF(($AU$148)="DEBUTANTES",$AX$156,"")</f>
      </c>
      <c r="BM155" s="284">
        <f>IF(($AU$148)="DEBUTANTES",$AY$156,"")</f>
      </c>
      <c r="BN155" s="284">
        <f>IF(($AU$148)="DEBUTANTES",$AZ$156,"")</f>
      </c>
      <c r="BO155" s="285"/>
      <c r="BP155" s="284">
        <f>IF(($AU$148)="PROMO-HONNEUR",1,"")</f>
      </c>
      <c r="BQ155" s="284">
        <f>IF(($AU$148)="PROMO-HONNEUR",COUNTA($AT$150:$AT$155),"")</f>
      </c>
      <c r="BR155" s="284">
        <f>IF(($AU$148)="PROMO-HONNEUR",$AW$156,"")</f>
      </c>
      <c r="BS155" s="284">
        <f>IF(($AU$148)="PROMO-HONNEUR",$AX$156,"")</f>
      </c>
      <c r="BT155" s="284">
        <f>IF(($AU$148)="PROMO-HONNEUR",$AY$156,"")</f>
      </c>
      <c r="BU155" s="284">
        <f>IF(($AU$148)="PROMO-HONNEUR",$AZ$156,"")</f>
      </c>
      <c r="BV155" s="285"/>
      <c r="BW155" s="284">
        <f>IF(($AU$148)="HONNEUR",1,"")</f>
      </c>
      <c r="BX155" s="284">
        <f>IF(($AU$148)="HONNEUR",COUNTA($AT$150:$AT$155),"")</f>
      </c>
      <c r="BY155" s="284">
        <f>IF(($AU$148)="HONNEUR",$AW$156,"")</f>
      </c>
      <c r="BZ155" s="284">
        <f>IF(($AU$148)="HONNEUR",$AX$156,"")</f>
      </c>
      <c r="CA155" s="284">
        <f>IF(($AU$148)="HONNEUR",$AY$156,"")</f>
      </c>
      <c r="CB155" s="284">
        <f>IF(($AU$148)="HONNEUR",$AZ$156,"")</f>
      </c>
      <c r="CC155" s="285"/>
      <c r="CD155" s="284">
        <f>IF(($AU$148)="PROMO-EXCEL.",1,"")</f>
      </c>
      <c r="CE155" s="284">
        <f>IF(($AU$148)="PROMO-EXCEL.",COUNTA($AT$150:$AT$155),"")</f>
      </c>
      <c r="CF155" s="284">
        <f>IF(($AU$148)="PROMO-EXCEL.",$AW$156,"")</f>
      </c>
      <c r="CG155" s="284">
        <f>IF(($AU$148)="PROMO-EXCEL.",$AX$156,"")</f>
      </c>
      <c r="CH155" s="284">
        <f>IF(($AU$148)="PROMO-EXCEL.",$AY$156,"")</f>
      </c>
      <c r="CI155" s="284">
        <f>IF(($AU$148)="PROMO-EXCEL.",$AZ$156,"")</f>
      </c>
      <c r="CJ155" s="285"/>
      <c r="CK155" s="284">
        <f>IF(($AU$148)="EXCELLENCE",1,"")</f>
      </c>
      <c r="CL155" s="284">
        <f>IF(($AU$148)="EXCELLENCE",COUNTA($AT$150:$AT$155),"")</f>
      </c>
      <c r="CM155" s="284">
        <f>IF(($AU$148)="EXCELLENCE",$AW$156,"")</f>
      </c>
      <c r="CN155" s="284">
        <f>IF(($AU$148)="EXCELLENCE",$AX$156,"")</f>
      </c>
      <c r="CO155" s="284">
        <f>IF(($AU$148)="EXCELLENCE",$AY$156,"")</f>
      </c>
      <c r="CP155" s="284">
        <f>IF(($AU$148)="EXCELLENCE",$AZ$156,"")</f>
      </c>
      <c r="CQ155" s="285"/>
      <c r="CS155" s="362"/>
      <c r="CT155" s="33">
        <f>SUM(CT150:CT154)</f>
        <v>59</v>
      </c>
      <c r="CU155" s="33">
        <f>SUM(CU150:CU154)</f>
        <v>56.8</v>
      </c>
      <c r="CV155" s="33">
        <f>SUM(CV150:CV154)</f>
        <v>56.699999999999996</v>
      </c>
      <c r="CW155" s="33">
        <f>SUM(CW150:CW154)</f>
        <v>58.7</v>
      </c>
      <c r="CX155" s="362"/>
      <c r="CY155" s="33" t="e">
        <f>SUM(CY150:CY154)</f>
        <v>#NUM!</v>
      </c>
      <c r="CZ155" s="33" t="e">
        <f>SUM(CZ150:CZ154)</f>
        <v>#NUM!</v>
      </c>
      <c r="DA155" s="33" t="e">
        <f>SUM(DA150:DA154)</f>
        <v>#NUM!</v>
      </c>
      <c r="DB155" s="33" t="e">
        <f>SUM(DB150:DB154)</f>
        <v>#NUM!</v>
      </c>
      <c r="DC155" s="362"/>
      <c r="DD155" s="33">
        <f>SUM(DD150:DD154)</f>
        <v>63.4</v>
      </c>
      <c r="DE155" s="33">
        <f>SUM(DE150:DE154)</f>
        <v>57.2</v>
      </c>
      <c r="DF155" s="33">
        <f>SUM(DF150:DF154)</f>
        <v>58.3</v>
      </c>
      <c r="DG155" s="33">
        <f>SUM(DG150:DG154)</f>
        <v>63.7</v>
      </c>
      <c r="DH155" s="362"/>
      <c r="DI155" s="33" t="e">
        <f>SUM(DI150:DI154)</f>
        <v>#NUM!</v>
      </c>
      <c r="DJ155" s="33" t="e">
        <f>SUM(DJ150:DJ154)</f>
        <v>#NUM!</v>
      </c>
      <c r="DK155" s="33" t="e">
        <f>SUM(DK150:DK154)</f>
        <v>#NUM!</v>
      </c>
      <c r="DL155" s="33" t="e">
        <f>SUM(DL150:DL154)</f>
        <v>#NUM!</v>
      </c>
      <c r="DM155" s="362"/>
      <c r="DN155" s="33" t="e">
        <f>SUM(DN150:DN154)</f>
        <v>#NUM!</v>
      </c>
      <c r="DO155" s="33" t="e">
        <f>SUM(DO150:DO154)</f>
        <v>#NUM!</v>
      </c>
      <c r="DP155" s="33" t="e">
        <f>SUM(DP150:DP154)</f>
        <v>#NUM!</v>
      </c>
      <c r="DQ155" s="33" t="e">
        <f>SUM(DQ150:DQ154)</f>
        <v>#NUM!</v>
      </c>
      <c r="DR155" s="362"/>
      <c r="DW155" s="362"/>
    </row>
    <row r="156" spans="1:127" s="31" customFormat="1" ht="15.75" thickBot="1">
      <c r="A156" s="278" t="s">
        <v>17</v>
      </c>
      <c r="B156" s="281"/>
      <c r="C156" s="282"/>
      <c r="D156" s="386">
        <f>IF(ISBLANK(D150),"",CT155)</f>
        <v>59</v>
      </c>
      <c r="E156" s="386">
        <f>IF(ISBLANK(E150),"",CU155)</f>
        <v>56.8</v>
      </c>
      <c r="F156" s="386">
        <f>IF(ISBLANK(F150),"",CV155)</f>
        <v>56.699999999999996</v>
      </c>
      <c r="G156" s="386">
        <f>IF(ISBLANK(G150),"",CW155)</f>
        <v>58.7</v>
      </c>
      <c r="H156" s="387">
        <f t="shared" si="121"/>
        <v>231.2</v>
      </c>
      <c r="I156"/>
      <c r="J156" s="278" t="s">
        <v>17</v>
      </c>
      <c r="K156" s="281"/>
      <c r="L156" s="282"/>
      <c r="M156" s="386">
        <f>IF(ISBLANK(M150),"",CY155)</f>
      </c>
      <c r="N156" s="386">
        <f>IF(ISBLANK(N150),"",CZ155)</f>
      </c>
      <c r="O156" s="386">
        <f>IF(ISBLANK(O150),"",DA155)</f>
      </c>
      <c r="P156" s="386">
        <f>IF(ISBLANK(P150),"",DB155)</f>
      </c>
      <c r="Q156" s="387">
        <f t="shared" si="123"/>
        <v>0</v>
      </c>
      <c r="R156"/>
      <c r="S156" s="278" t="s">
        <v>17</v>
      </c>
      <c r="T156" s="281"/>
      <c r="U156" s="282"/>
      <c r="V156" s="386">
        <f>IF(ISBLANK(V150),"",DD155)</f>
        <v>63.4</v>
      </c>
      <c r="W156" s="386">
        <f>IF(ISBLANK(W150),"",DE155)</f>
        <v>57.2</v>
      </c>
      <c r="X156" s="386">
        <f>IF(ISBLANK(X150),"",DF155)</f>
        <v>58.3</v>
      </c>
      <c r="Y156" s="386">
        <f>IF(ISBLANK(Y150),"",DG155)</f>
        <v>63.7</v>
      </c>
      <c r="Z156" s="387">
        <f t="shared" si="125"/>
        <v>242.59999999999997</v>
      </c>
      <c r="AA156"/>
      <c r="AB156" s="278" t="s">
        <v>17</v>
      </c>
      <c r="AC156" s="281"/>
      <c r="AD156" s="282"/>
      <c r="AE156" s="386">
        <f>IF(ISBLANK(AE150),"",DI155)</f>
      </c>
      <c r="AF156" s="386">
        <f>IF(ISBLANK(AF150),"",DJ155)</f>
      </c>
      <c r="AG156" s="386">
        <f>IF(ISBLANK(AG150),"",DK155)</f>
      </c>
      <c r="AH156" s="386">
        <f>IF(ISBLANK(AH150),"",DL155)</f>
      </c>
      <c r="AI156" s="387">
        <f t="shared" si="127"/>
        <v>0</v>
      </c>
      <c r="AJ156"/>
      <c r="AK156" s="278" t="s">
        <v>17</v>
      </c>
      <c r="AL156" s="279"/>
      <c r="AM156" s="280"/>
      <c r="AN156" s="386">
        <f>IF(ISBLANK(AN150),"",DN155)</f>
      </c>
      <c r="AO156" s="386">
        <f>IF(ISBLANK(AO150),"",DO155)</f>
      </c>
      <c r="AP156" s="386">
        <f>IF(ISBLANK(AP150),"",DP155)</f>
      </c>
      <c r="AQ156" s="386">
        <f>IF(ISBLANK(AQ150),"",DQ155)</f>
      </c>
      <c r="AR156" s="387">
        <f t="shared" si="129"/>
        <v>0</v>
      </c>
      <c r="AS156"/>
      <c r="AT156"/>
      <c r="AU156"/>
      <c r="AV156"/>
      <c r="AW156"/>
      <c r="AX156"/>
      <c r="AY156"/>
      <c r="AZ156"/>
      <c r="BA156"/>
      <c r="BB156"/>
      <c r="BI156" s="284"/>
      <c r="BJ156" s="284"/>
      <c r="BK156" s="284"/>
      <c r="BL156" s="284"/>
      <c r="BM156" s="284"/>
      <c r="BN156" s="284"/>
      <c r="BO156" s="286"/>
      <c r="BP156" s="284"/>
      <c r="BQ156" s="284"/>
      <c r="BR156" s="284"/>
      <c r="BS156" s="284"/>
      <c r="BT156" s="284"/>
      <c r="BU156" s="284"/>
      <c r="BV156" s="286"/>
      <c r="BW156" s="284"/>
      <c r="BX156" s="284"/>
      <c r="BY156" s="284"/>
      <c r="BZ156" s="284"/>
      <c r="CA156" s="284"/>
      <c r="CB156" s="284"/>
      <c r="CC156" s="286"/>
      <c r="CD156" s="284"/>
      <c r="CE156" s="284"/>
      <c r="CF156" s="284"/>
      <c r="CG156" s="284"/>
      <c r="CH156" s="284"/>
      <c r="CI156" s="284"/>
      <c r="CJ156" s="286"/>
      <c r="CK156" s="284"/>
      <c r="CL156" s="284"/>
      <c r="CM156" s="284"/>
      <c r="CN156" s="284"/>
      <c r="CO156" s="284"/>
      <c r="CP156" s="284"/>
      <c r="CQ156" s="286"/>
      <c r="CS156" s="363"/>
      <c r="CT156" s="33"/>
      <c r="CU156" s="33"/>
      <c r="CV156" s="33"/>
      <c r="CW156" s="33"/>
      <c r="CX156" s="363"/>
      <c r="DC156" s="363"/>
      <c r="DH156" s="363"/>
      <c r="DM156" s="363"/>
      <c r="DR156" s="363"/>
      <c r="DW156" s="363"/>
    </row>
    <row r="157" spans="1:30" ht="12.75">
      <c r="A157" s="269"/>
      <c r="B157" s="269"/>
      <c r="C157" s="270"/>
      <c r="D157" s="269"/>
      <c r="E157" s="269"/>
      <c r="F157" s="269"/>
      <c r="G157" s="269"/>
      <c r="H157" s="269"/>
      <c r="L157" s="7"/>
      <c r="U157" s="7"/>
      <c r="AD157" s="7"/>
    </row>
  </sheetData>
  <sheetProtection/>
  <mergeCells count="137">
    <mergeCell ref="AL148:AN148"/>
    <mergeCell ref="AL147:AO147"/>
    <mergeCell ref="AL81:AN81"/>
    <mergeCell ref="AL95:AO95"/>
    <mergeCell ref="AU3:AW3"/>
    <mergeCell ref="AU15:AX15"/>
    <mergeCell ref="AU16:AW16"/>
    <mergeCell ref="AU55:AW55"/>
    <mergeCell ref="AU67:AX67"/>
    <mergeCell ref="AU68:AW68"/>
    <mergeCell ref="AL68:AN68"/>
    <mergeCell ref="AL80:AO80"/>
    <mergeCell ref="AU28:AX28"/>
    <mergeCell ref="AU29:AW29"/>
    <mergeCell ref="AU41:AX41"/>
    <mergeCell ref="AU42:AW42"/>
    <mergeCell ref="AL55:AN55"/>
    <mergeCell ref="AL67:AO67"/>
    <mergeCell ref="AU54:AX54"/>
    <mergeCell ref="AL122:AN122"/>
    <mergeCell ref="AL134:AO134"/>
    <mergeCell ref="AL135:AN135"/>
    <mergeCell ref="AL96:AN96"/>
    <mergeCell ref="AL108:AO108"/>
    <mergeCell ref="AL109:AN109"/>
    <mergeCell ref="AL121:AO121"/>
    <mergeCell ref="AL16:AN16"/>
    <mergeCell ref="AL28:AO28"/>
    <mergeCell ref="AL29:AN29"/>
    <mergeCell ref="AL41:AO41"/>
    <mergeCell ref="AL42:AN42"/>
    <mergeCell ref="AL54:AO54"/>
    <mergeCell ref="AC41:AF41"/>
    <mergeCell ref="AC42:AE42"/>
    <mergeCell ref="AC29:AE29"/>
    <mergeCell ref="AC28:AF28"/>
    <mergeCell ref="AC16:AE16"/>
    <mergeCell ref="AC15:AF15"/>
    <mergeCell ref="AC81:AE81"/>
    <mergeCell ref="AC80:AF80"/>
    <mergeCell ref="AC68:AE68"/>
    <mergeCell ref="AC67:AF67"/>
    <mergeCell ref="AC55:AE55"/>
    <mergeCell ref="AC54:AF54"/>
    <mergeCell ref="AC122:AE122"/>
    <mergeCell ref="AC121:AF121"/>
    <mergeCell ref="AC108:AF108"/>
    <mergeCell ref="AC109:AE109"/>
    <mergeCell ref="AC96:AE96"/>
    <mergeCell ref="AC95:AF95"/>
    <mergeCell ref="T134:W134"/>
    <mergeCell ref="T135:V135"/>
    <mergeCell ref="T147:W147"/>
    <mergeCell ref="T148:V148"/>
    <mergeCell ref="AC148:AE148"/>
    <mergeCell ref="AC147:AF147"/>
    <mergeCell ref="AC134:AF134"/>
    <mergeCell ref="AC135:AE135"/>
    <mergeCell ref="T95:W95"/>
    <mergeCell ref="T96:V96"/>
    <mergeCell ref="T108:W108"/>
    <mergeCell ref="T109:V109"/>
    <mergeCell ref="T121:W121"/>
    <mergeCell ref="T122:V122"/>
    <mergeCell ref="K148:M148"/>
    <mergeCell ref="T29:V29"/>
    <mergeCell ref="T41:W41"/>
    <mergeCell ref="T42:V42"/>
    <mergeCell ref="T54:W54"/>
    <mergeCell ref="T55:V55"/>
    <mergeCell ref="T67:W67"/>
    <mergeCell ref="T68:V68"/>
    <mergeCell ref="T80:W80"/>
    <mergeCell ref="T81:V81"/>
    <mergeCell ref="K109:M109"/>
    <mergeCell ref="K121:N121"/>
    <mergeCell ref="K122:M122"/>
    <mergeCell ref="K134:N134"/>
    <mergeCell ref="K135:M135"/>
    <mergeCell ref="K147:N147"/>
    <mergeCell ref="K68:M68"/>
    <mergeCell ref="K80:N80"/>
    <mergeCell ref="K81:M81"/>
    <mergeCell ref="K95:N95"/>
    <mergeCell ref="K96:M96"/>
    <mergeCell ref="K108:N108"/>
    <mergeCell ref="K29:M29"/>
    <mergeCell ref="K41:N41"/>
    <mergeCell ref="K42:M42"/>
    <mergeCell ref="K54:N54"/>
    <mergeCell ref="K55:M55"/>
    <mergeCell ref="K67:N67"/>
    <mergeCell ref="B121:E121"/>
    <mergeCell ref="B122:D122"/>
    <mergeCell ref="B134:E134"/>
    <mergeCell ref="B135:D135"/>
    <mergeCell ref="B147:E147"/>
    <mergeCell ref="B148:D148"/>
    <mergeCell ref="B68:D68"/>
    <mergeCell ref="B81:D81"/>
    <mergeCell ref="B80:E80"/>
    <mergeCell ref="B95:E95"/>
    <mergeCell ref="B96:D96"/>
    <mergeCell ref="B109:D109"/>
    <mergeCell ref="B108:E108"/>
    <mergeCell ref="B29:D29"/>
    <mergeCell ref="B41:E41"/>
    <mergeCell ref="B42:D42"/>
    <mergeCell ref="B54:E54"/>
    <mergeCell ref="B55:D55"/>
    <mergeCell ref="B67:E67"/>
    <mergeCell ref="B28:E28"/>
    <mergeCell ref="B3:D3"/>
    <mergeCell ref="B16:D16"/>
    <mergeCell ref="T16:V16"/>
    <mergeCell ref="T28:W28"/>
    <mergeCell ref="AC3:AE3"/>
    <mergeCell ref="K3:M3"/>
    <mergeCell ref="K15:N15"/>
    <mergeCell ref="K16:M16"/>
    <mergeCell ref="K28:N28"/>
    <mergeCell ref="B15:E15"/>
    <mergeCell ref="T2:W2"/>
    <mergeCell ref="T3:V3"/>
    <mergeCell ref="T15:W15"/>
    <mergeCell ref="AL2:AO2"/>
    <mergeCell ref="AL3:AN3"/>
    <mergeCell ref="AL15:AO15"/>
    <mergeCell ref="AC2:AF2"/>
    <mergeCell ref="K2:N2"/>
    <mergeCell ref="BW1:CB1"/>
    <mergeCell ref="CD1:CI1"/>
    <mergeCell ref="CK1:CP1"/>
    <mergeCell ref="BI1:BN1"/>
    <mergeCell ref="BP1:BU1"/>
    <mergeCell ref="B2:E2"/>
    <mergeCell ref="AU2:AX2"/>
  </mergeCells>
  <conditionalFormatting sqref="AW5:AZ10 M150:P155 M137:P142 M124:P129 M111:P116 M98:P103 M83:P88 M70:P75 AE150:AH155 AE137:AH142 AE124:AH129 AE111:AH116 AN5:AQ10 AN18:AQ23 AN31:AQ36 AN44:AQ49 AN57:AQ62 AN70:AQ75 AN83:AQ88 AN98:AQ103 AN111:AQ116 AN124:AQ129 AN137:AQ142 AN150:AQ155 AW70:AZ75 AW57:AZ62 AW44:AZ49 AW31:AZ36 AW18:AZ23 D44:G49 M44:P49 D5:G10 D18:G23 M5:P10 M18:P23 D31:G36 M31:P36 D57:G62 M57:P62 D70:G75 D83:G88 D98:G103 D111:G116 D124:G129 D137:G142 D150:G155 V5:Y10 V18:Y23 AE5:AH10 AE18:AH23 V31:Y36 AE31:AH36 V44:Y49 AE44:AH49 V57:Y62 AE57:AH62 V70:Y75 AE70:AH75 V83:Y88 AE83:AH88 V98:Y103 V111:Y116 V124:Y129 V137:Y142 V150:Y155 AE98:AH103">
    <cfRule type="cellIs" priority="1" dxfId="0" operator="greaterThan" stopIfTrue="1">
      <formula>19.9</formula>
    </cfRule>
  </conditionalFormatting>
  <dataValidations count="2">
    <dataValidation type="list" allowBlank="1" showInputMessage="1" showErrorMessage="1" sqref="B3 B16 B29 B42 B55 B68 B81 B96 B109 B122 B135 B148 K3 K16 K29 K42 K55 K68 K81 K96 K109 K122 K135 K148 T3 T16 T29 T42 T55 T68 T81 T96 T109 T122 T135 T148 AC3 AC16 AC29 AC42 AC55 AC68 AC81 AC96 AC109 AC122 AC135 AC148 AU68 AU55 AU42 AU29 AU16 AU3 AL3 AL16 AL29 AL55 AL42 AL68 AL81 AL96 AL109 AL122 AL135 AL148">
      <formula1>$BE$4:$BE$8</formula1>
    </dataValidation>
    <dataValidation type="list" allowBlank="1" showInputMessage="1" showErrorMessage="1" promptTitle="Association" sqref="B2 AL147 B28 B41 B54 B67 B80 B95 B108 B121 B134 B147 K147 K134 K121 K108 K95 K80 K67 K54 K41 K28 K15 K2 T2 T15 T28 T41 T54 T67 T80 T95 T108 T121 T134 T147 AC147 AC134 AC121 AC108 AC95 AC80 AC67 AC54 AC41 AC28 AC15 AC2 AU2 AU15 AU28 AU41 AU54 AU67 AL2 AL15 AL28 AL54 AL41 AL67 AL80 AL95 AL108 AL121 AL134 B15">
      <formula1>$BG$4:$BG$15</formula1>
    </dataValidation>
  </dataValidations>
  <printOptions horizontalCentered="1"/>
  <pageMargins left="0.7874015748031497" right="0.7874015748031497" top="0.984251968503937" bottom="0.984251968503937" header="0.5118110236220472" footer="0.7086614173228347"/>
  <pageSetup horizontalDpi="300" verticalDpi="300" orientation="portrait" paperSize="9" scale="95" r:id="rId3"/>
  <headerFooter alignWithMargins="0">
    <oddHeader>&amp;L&amp;"Comic Sans MS,Normal"Fédération Sportive et Culturelle de France</oddHeader>
    <oddFooter>&amp;L&amp;"Modern,Normal"&amp;8&amp;F&amp;A&amp;C&amp;"Haettenschweiler,Normal"Page &amp;P&amp;R&amp;"Modern,Normal"&amp;8G.P.- &amp;D</oddFooter>
  </headerFooter>
  <legacyDrawing r:id="rId2"/>
</worksheet>
</file>

<file path=xl/worksheets/sheet7.xml><?xml version="1.0" encoding="utf-8"?>
<worksheet xmlns="http://schemas.openxmlformats.org/spreadsheetml/2006/main" xmlns:r="http://schemas.openxmlformats.org/officeDocument/2006/relationships">
  <dimension ref="B1:Q255"/>
  <sheetViews>
    <sheetView zoomScalePageLayoutView="0" workbookViewId="0" topLeftCell="A29">
      <selection activeCell="F39" sqref="F39"/>
    </sheetView>
  </sheetViews>
  <sheetFormatPr defaultColWidth="11.421875" defaultRowHeight="12.75"/>
  <cols>
    <col min="1" max="1" width="4.7109375" style="494" customWidth="1"/>
    <col min="2" max="2" width="13.7109375" style="494" bestFit="1" customWidth="1"/>
    <col min="3" max="3" width="8.140625" style="494" bestFit="1" customWidth="1"/>
    <col min="4" max="4" width="8.00390625" style="494" customWidth="1"/>
    <col min="5" max="9" width="8.00390625" style="494" bestFit="1" customWidth="1"/>
    <col min="10" max="10" width="7.140625" style="494" customWidth="1"/>
    <col min="11" max="11" width="36.28125" style="494" bestFit="1" customWidth="1"/>
    <col min="12" max="16" width="9.140625" style="494" bestFit="1" customWidth="1"/>
    <col min="17" max="16384" width="11.421875" style="494" customWidth="1"/>
  </cols>
  <sheetData>
    <row r="1" spans="2:9" ht="10.5">
      <c r="B1" s="628"/>
      <c r="C1" s="629"/>
      <c r="D1" s="629"/>
      <c r="E1" s="629"/>
      <c r="F1" s="629"/>
      <c r="G1" s="629"/>
      <c r="H1" s="629"/>
      <c r="I1" s="630"/>
    </row>
    <row r="2" spans="2:16" ht="38.25" customHeight="1" thickBot="1">
      <c r="B2" s="631" t="s">
        <v>125</v>
      </c>
      <c r="C2" s="632"/>
      <c r="D2" s="632"/>
      <c r="E2" s="632"/>
      <c r="F2" s="632"/>
      <c r="G2" s="632"/>
      <c r="H2" s="632"/>
      <c r="I2" s="633"/>
      <c r="K2" s="634" t="s">
        <v>487</v>
      </c>
      <c r="L2" s="635"/>
      <c r="M2" s="635"/>
      <c r="N2" s="635"/>
      <c r="O2" s="635"/>
      <c r="P2" s="635"/>
    </row>
    <row r="4" ht="10.5" thickBot="1"/>
    <row r="5" spans="2:16" s="555" customFormat="1" ht="31.5" customHeight="1">
      <c r="B5" s="548" t="s">
        <v>500</v>
      </c>
      <c r="C5" s="549"/>
      <c r="D5" s="549"/>
      <c r="E5" s="549"/>
      <c r="F5" s="549"/>
      <c r="G5" s="549"/>
      <c r="H5" s="549"/>
      <c r="I5" s="550"/>
      <c r="J5" s="551"/>
      <c r="K5" s="552" t="str">
        <f>C6</f>
        <v>PROMOTION HONNEUR</v>
      </c>
      <c r="L5" s="553"/>
      <c r="M5" s="553"/>
      <c r="N5" s="553"/>
      <c r="O5" s="553"/>
      <c r="P5" s="554"/>
    </row>
    <row r="6" spans="2:16" s="555" customFormat="1" ht="16.5" customHeight="1" thickBot="1">
      <c r="B6" s="556" t="s">
        <v>488</v>
      </c>
      <c r="C6" s="592" t="str">
        <f>B2</f>
        <v>PROMOTION HONNEUR</v>
      </c>
      <c r="D6" s="557"/>
      <c r="E6" s="557"/>
      <c r="F6" s="557"/>
      <c r="G6" s="557"/>
      <c r="H6" s="557"/>
      <c r="I6" s="558"/>
      <c r="K6" s="559" t="s">
        <v>489</v>
      </c>
      <c r="L6" s="560" t="s">
        <v>8</v>
      </c>
      <c r="M6" s="560" t="s">
        <v>11</v>
      </c>
      <c r="N6" s="560" t="s">
        <v>490</v>
      </c>
      <c r="O6" s="560" t="s">
        <v>10</v>
      </c>
      <c r="P6" s="561" t="s">
        <v>491</v>
      </c>
    </row>
    <row r="7" spans="2:16" s="555" customFormat="1" ht="13.5" customHeight="1">
      <c r="B7" s="636" t="s">
        <v>34</v>
      </c>
      <c r="C7" s="638" t="s">
        <v>6</v>
      </c>
      <c r="D7" s="640" t="s">
        <v>492</v>
      </c>
      <c r="E7" s="562" t="s">
        <v>8</v>
      </c>
      <c r="F7" s="562" t="s">
        <v>9</v>
      </c>
      <c r="G7" s="562" t="s">
        <v>10</v>
      </c>
      <c r="H7" s="562" t="s">
        <v>11</v>
      </c>
      <c r="I7" s="563" t="s">
        <v>29</v>
      </c>
      <c r="K7" s="564" t="str">
        <f>+B5</f>
        <v>Jeunes d'ARGENTRE   1</v>
      </c>
      <c r="L7" s="565">
        <f>+E17</f>
        <v>60.699999999999996</v>
      </c>
      <c r="M7" s="565">
        <f>+F17</f>
        <v>58</v>
      </c>
      <c r="N7" s="565">
        <f>+G17</f>
        <v>57.8</v>
      </c>
      <c r="O7" s="565">
        <f>+H17</f>
        <v>58.55</v>
      </c>
      <c r="P7" s="565">
        <f aca="true" t="shared" si="0" ref="P7:P24">SUM(L7:O7)</f>
        <v>235.05</v>
      </c>
    </row>
    <row r="8" spans="2:16" ht="10.5">
      <c r="B8" s="637"/>
      <c r="C8" s="639"/>
      <c r="D8" s="641"/>
      <c r="E8" s="566" t="s">
        <v>37</v>
      </c>
      <c r="F8" s="566" t="s">
        <v>37</v>
      </c>
      <c r="G8" s="566" t="s">
        <v>37</v>
      </c>
      <c r="H8" s="566" t="s">
        <v>37</v>
      </c>
      <c r="I8" s="567"/>
      <c r="K8" s="564" t="str">
        <f>+B19</f>
        <v>Jeunes d'ARGENTRE   2</v>
      </c>
      <c r="L8" s="565">
        <f>+E31</f>
        <v>58.2</v>
      </c>
      <c r="M8" s="565">
        <f>+F31</f>
        <v>53.349999999999994</v>
      </c>
      <c r="N8" s="565">
        <f>+G31</f>
        <v>54.2</v>
      </c>
      <c r="O8" s="565">
        <f>+H31</f>
        <v>57.65</v>
      </c>
      <c r="P8" s="565">
        <f t="shared" si="0"/>
        <v>223.4</v>
      </c>
    </row>
    <row r="9" spans="2:16" ht="13.5" customHeight="1" thickBot="1">
      <c r="B9" s="568" t="s">
        <v>133</v>
      </c>
      <c r="C9" s="568" t="s">
        <v>134</v>
      </c>
      <c r="D9" s="568">
        <f>+'[1]RECAP EQUIP'!P26</f>
        <v>0</v>
      </c>
      <c r="E9" s="569">
        <v>15.2</v>
      </c>
      <c r="F9" s="569">
        <v>13.8</v>
      </c>
      <c r="G9" s="570">
        <v>14.6</v>
      </c>
      <c r="H9" s="569">
        <v>14.6</v>
      </c>
      <c r="I9" s="571">
        <f aca="true" t="shared" si="1" ref="I9:I14">SUM($E9+$F9+$G9+$H9)</f>
        <v>58.2</v>
      </c>
      <c r="K9" s="564" t="str">
        <f>+B33</f>
        <v>Jeunes d'ARGENTRE   3</v>
      </c>
      <c r="L9" s="565">
        <f>+E45</f>
        <v>60.400000000000006</v>
      </c>
      <c r="M9" s="565">
        <f>+F45</f>
        <v>56.449999999999996</v>
      </c>
      <c r="N9" s="565">
        <f>+G45</f>
        <v>57.3</v>
      </c>
      <c r="O9" s="565">
        <f>+H45</f>
        <v>58.099999999999994</v>
      </c>
      <c r="P9" s="565">
        <f t="shared" si="0"/>
        <v>232.24999999999997</v>
      </c>
    </row>
    <row r="10" spans="2:16" ht="10.5" thickBot="1">
      <c r="B10" s="568" t="s">
        <v>135</v>
      </c>
      <c r="C10" s="568" t="s">
        <v>136</v>
      </c>
      <c r="D10" s="568">
        <f>+'[1]RECAP EQUIP'!P27</f>
        <v>0</v>
      </c>
      <c r="E10" s="569">
        <v>15.3</v>
      </c>
      <c r="F10" s="569">
        <v>14.4</v>
      </c>
      <c r="G10" s="570">
        <v>14.5</v>
      </c>
      <c r="H10" s="569">
        <v>14.55</v>
      </c>
      <c r="I10" s="571">
        <f t="shared" si="1"/>
        <v>58.75</v>
      </c>
      <c r="K10" s="564" t="str">
        <f>+B47</f>
        <v>Jeunes d'ARGENTRE   4</v>
      </c>
      <c r="L10" s="565">
        <f>+E59</f>
        <v>56.2</v>
      </c>
      <c r="M10" s="565">
        <f>+F59</f>
        <v>52.75</v>
      </c>
      <c r="N10" s="565">
        <f>+G59</f>
        <v>54.7</v>
      </c>
      <c r="O10" s="565">
        <f>+H59</f>
        <v>57.65</v>
      </c>
      <c r="P10" s="565">
        <f t="shared" si="0"/>
        <v>221.3</v>
      </c>
    </row>
    <row r="11" spans="2:16" ht="10.5" thickBot="1">
      <c r="B11" s="568" t="s">
        <v>137</v>
      </c>
      <c r="C11" s="568" t="s">
        <v>138</v>
      </c>
      <c r="D11" s="568">
        <f>+'[1]RECAP EQUIP'!P28</f>
        <v>0</v>
      </c>
      <c r="E11" s="569">
        <v>14.9</v>
      </c>
      <c r="F11" s="569">
        <v>14.8</v>
      </c>
      <c r="G11" s="570">
        <v>14.2</v>
      </c>
      <c r="H11" s="569">
        <v>14.75</v>
      </c>
      <c r="I11" s="571">
        <f t="shared" si="1"/>
        <v>58.650000000000006</v>
      </c>
      <c r="K11" s="564" t="str">
        <f>+B61</f>
        <v>Aurore VITRE  1</v>
      </c>
      <c r="L11" s="565">
        <f>+E73</f>
        <v>60.19999999999999</v>
      </c>
      <c r="M11" s="565">
        <f>+F73</f>
        <v>57.39999999999999</v>
      </c>
      <c r="N11" s="565">
        <f>+G73</f>
        <v>57.90000000000001</v>
      </c>
      <c r="O11" s="565">
        <f>+H73</f>
        <v>58.6</v>
      </c>
      <c r="P11" s="565">
        <f t="shared" si="0"/>
        <v>234.1</v>
      </c>
    </row>
    <row r="12" spans="2:16" ht="10.5" thickBot="1">
      <c r="B12" s="568" t="s">
        <v>139</v>
      </c>
      <c r="C12" s="568" t="s">
        <v>136</v>
      </c>
      <c r="D12" s="568">
        <f>+'[1]RECAP EQUIP'!P29</f>
        <v>0</v>
      </c>
      <c r="E12" s="569">
        <v>14.4</v>
      </c>
      <c r="F12" s="569">
        <v>14.3</v>
      </c>
      <c r="G12" s="570">
        <v>14.5</v>
      </c>
      <c r="H12" s="569">
        <v>14.6</v>
      </c>
      <c r="I12" s="571">
        <f t="shared" si="1"/>
        <v>57.800000000000004</v>
      </c>
      <c r="K12" s="572" t="str">
        <f>+B75</f>
        <v>Aurore VITRE  2</v>
      </c>
      <c r="L12" s="573">
        <f>+E87</f>
        <v>60</v>
      </c>
      <c r="M12" s="573">
        <f>+F87</f>
        <v>56.45000000000001</v>
      </c>
      <c r="N12" s="573">
        <f>+G87</f>
        <v>57.300000000000004</v>
      </c>
      <c r="O12" s="573">
        <f>+H87</f>
        <v>57.30000000000002</v>
      </c>
      <c r="P12" s="565">
        <f t="shared" si="0"/>
        <v>231.05000000000004</v>
      </c>
    </row>
    <row r="13" spans="2:16" ht="10.5" thickBot="1">
      <c r="B13" s="568" t="s">
        <v>140</v>
      </c>
      <c r="C13" s="568" t="s">
        <v>141</v>
      </c>
      <c r="D13" s="568">
        <f>+'[1]RECAP EQUIP'!P30</f>
        <v>0</v>
      </c>
      <c r="E13" s="569">
        <v>15.3</v>
      </c>
      <c r="F13" s="569">
        <v>14.5</v>
      </c>
      <c r="G13" s="570">
        <v>14.2</v>
      </c>
      <c r="H13" s="569">
        <v>14.6</v>
      </c>
      <c r="I13" s="571">
        <f t="shared" si="1"/>
        <v>58.6</v>
      </c>
      <c r="K13" s="564" t="str">
        <f>+B89</f>
        <v>Aurore VITRE  3</v>
      </c>
      <c r="L13" s="565">
        <f>+E101</f>
        <v>59.399999999999984</v>
      </c>
      <c r="M13" s="565">
        <f>+F101</f>
        <v>54.39999999999999</v>
      </c>
      <c r="N13" s="565">
        <f>+G101</f>
        <v>55.89999999999999</v>
      </c>
      <c r="O13" s="565">
        <f>+H101</f>
        <v>58.24999999999999</v>
      </c>
      <c r="P13" s="565">
        <f t="shared" si="0"/>
        <v>227.95</v>
      </c>
    </row>
    <row r="14" spans="2:16" ht="10.5" thickBot="1">
      <c r="B14" s="568" t="s">
        <v>142</v>
      </c>
      <c r="C14" s="568" t="s">
        <v>143</v>
      </c>
      <c r="D14" s="568">
        <f>+'[1]RECAP EQUIP'!P31</f>
        <v>0</v>
      </c>
      <c r="E14" s="569">
        <v>0</v>
      </c>
      <c r="F14" s="569">
        <v>0</v>
      </c>
      <c r="G14" s="570">
        <v>0</v>
      </c>
      <c r="H14" s="569">
        <v>0</v>
      </c>
      <c r="I14" s="571">
        <f t="shared" si="1"/>
        <v>0</v>
      </c>
      <c r="K14" s="564" t="str">
        <f>+B103</f>
        <v>U. S. L. SAINT-DOMINEUC  1</v>
      </c>
      <c r="L14" s="565">
        <f>+E115</f>
        <v>60.400000000000006</v>
      </c>
      <c r="M14" s="565">
        <f>+F115</f>
        <v>57.40000000000001</v>
      </c>
      <c r="N14" s="565">
        <f>+G115</f>
        <v>57.699999999999996</v>
      </c>
      <c r="O14" s="565">
        <f>+H115</f>
        <v>58.14999999999999</v>
      </c>
      <c r="P14" s="565">
        <f t="shared" si="0"/>
        <v>233.64999999999998</v>
      </c>
    </row>
    <row r="15" spans="2:16" ht="10.5">
      <c r="B15" s="642" t="s">
        <v>493</v>
      </c>
      <c r="C15" s="643"/>
      <c r="D15" s="644"/>
      <c r="E15" s="574">
        <f>SMALL(E9:E14,1)</f>
        <v>0</v>
      </c>
      <c r="F15" s="574">
        <f>SMALL(F9:F14,1)</f>
        <v>0</v>
      </c>
      <c r="G15" s="574">
        <f>SMALL(G9:G14,1)</f>
        <v>0</v>
      </c>
      <c r="H15" s="574">
        <f>SMALL(H9:H14,1)</f>
        <v>0</v>
      </c>
      <c r="I15" s="571"/>
      <c r="K15" s="572" t="str">
        <f>+B117</f>
        <v>U. S. L. SAINT-DOMINEUC  2</v>
      </c>
      <c r="L15" s="565">
        <f>+E129</f>
        <v>60.25000000000001</v>
      </c>
      <c r="M15" s="565">
        <f>+F129</f>
        <v>57</v>
      </c>
      <c r="N15" s="565">
        <f>+G129</f>
        <v>57.099999999999994</v>
      </c>
      <c r="O15" s="565">
        <f>+H129</f>
        <v>58.05</v>
      </c>
      <c r="P15" s="565">
        <f t="shared" si="0"/>
        <v>232.39999999999998</v>
      </c>
    </row>
    <row r="16" spans="2:16" ht="10.5">
      <c r="B16" s="642" t="s">
        <v>493</v>
      </c>
      <c r="C16" s="643"/>
      <c r="D16" s="644"/>
      <c r="E16" s="574">
        <f>SMALL(E9:E14,2)</f>
        <v>14.4</v>
      </c>
      <c r="F16" s="574">
        <f>SMALL(F9:F14,2)</f>
        <v>13.8</v>
      </c>
      <c r="G16" s="574">
        <f>SMALL(G9:G14,2)</f>
        <v>14.2</v>
      </c>
      <c r="H16" s="574">
        <f>SMALL(H9:H14,2)</f>
        <v>14.55</v>
      </c>
      <c r="I16" s="575"/>
      <c r="K16" s="564" t="str">
        <f>+B131</f>
        <v>U. S. L. SAINT-DOMINEUC  3</v>
      </c>
      <c r="L16" s="565">
        <f>+E143</f>
        <v>0</v>
      </c>
      <c r="M16" s="565">
        <f>+F143</f>
        <v>0</v>
      </c>
      <c r="N16" s="565">
        <f>+G143</f>
        <v>0</v>
      </c>
      <c r="O16" s="565">
        <f>+H143</f>
        <v>0</v>
      </c>
      <c r="P16" s="565">
        <f t="shared" si="0"/>
        <v>0</v>
      </c>
    </row>
    <row r="17" spans="2:16" ht="10.5" thickBot="1">
      <c r="B17" s="645" t="s">
        <v>494</v>
      </c>
      <c r="C17" s="646"/>
      <c r="D17" s="647"/>
      <c r="E17" s="576">
        <f>SUM(E9:E14)-E15-E16</f>
        <v>60.699999999999996</v>
      </c>
      <c r="F17" s="576">
        <f>SUM(F9:F14)-F15-F16</f>
        <v>58</v>
      </c>
      <c r="G17" s="576">
        <f>SUM(G9:G14)-G15-G16</f>
        <v>57.8</v>
      </c>
      <c r="H17" s="576">
        <f>SUM(H9:H14)-H15-H16</f>
        <v>58.55</v>
      </c>
      <c r="I17" s="577">
        <f>SUM($E17+$F17+$G17+$H17)</f>
        <v>235.05</v>
      </c>
      <c r="K17" s="564" t="str">
        <f>+B145</f>
        <v>Domrémy BRUZ</v>
      </c>
      <c r="L17" s="565">
        <f>+E157</f>
        <v>60.19999999999999</v>
      </c>
      <c r="M17" s="565">
        <f>+F157</f>
        <v>56.75000000000001</v>
      </c>
      <c r="N17" s="565">
        <f>+G157</f>
        <v>57.4</v>
      </c>
      <c r="O17" s="565">
        <f>+H157</f>
        <v>58.650000000000006</v>
      </c>
      <c r="P17" s="565">
        <f t="shared" si="0"/>
        <v>233</v>
      </c>
    </row>
    <row r="18" spans="2:16" ht="13.5" thickBot="1">
      <c r="B18" s="648"/>
      <c r="C18" s="648"/>
      <c r="D18" s="578"/>
      <c r="E18" s="578"/>
      <c r="F18" s="578"/>
      <c r="G18" s="578"/>
      <c r="H18" s="578"/>
      <c r="K18" s="572" t="str">
        <f>+B159</f>
        <v>Jongleurs  LA GUERCHE  1</v>
      </c>
      <c r="L18" s="565">
        <f>+E171</f>
        <v>58.99999999999999</v>
      </c>
      <c r="M18" s="565">
        <f>+F171</f>
        <v>56.800000000000004</v>
      </c>
      <c r="N18" s="565">
        <f>+G171</f>
        <v>56.7</v>
      </c>
      <c r="O18" s="565">
        <f>+H171</f>
        <v>58.7</v>
      </c>
      <c r="P18" s="565">
        <f t="shared" si="0"/>
        <v>231.2</v>
      </c>
    </row>
    <row r="19" spans="2:16" ht="10.5">
      <c r="B19" s="548" t="s">
        <v>501</v>
      </c>
      <c r="C19" s="549"/>
      <c r="D19" s="549"/>
      <c r="E19" s="549"/>
      <c r="F19" s="549"/>
      <c r="G19" s="549"/>
      <c r="H19" s="549"/>
      <c r="I19" s="550"/>
      <c r="K19" s="564" t="str">
        <f>+B173</f>
        <v>Jongleurs  LA GUERCHE  2</v>
      </c>
      <c r="L19" s="565">
        <f>+E185</f>
        <v>58.20000000000001</v>
      </c>
      <c r="M19" s="565">
        <f>+F185</f>
        <v>54.7</v>
      </c>
      <c r="N19" s="565">
        <f>+G185</f>
        <v>55.2</v>
      </c>
      <c r="O19" s="565">
        <f>+H185</f>
        <v>58.25</v>
      </c>
      <c r="P19" s="565">
        <f t="shared" si="0"/>
        <v>226.35000000000002</v>
      </c>
    </row>
    <row r="20" spans="2:16" ht="10.5" thickBot="1">
      <c r="B20" s="556" t="s">
        <v>488</v>
      </c>
      <c r="C20" s="592" t="str">
        <f>C6</f>
        <v>PROMOTION HONNEUR</v>
      </c>
      <c r="D20" s="557"/>
      <c r="E20" s="557"/>
      <c r="F20" s="557"/>
      <c r="G20" s="557"/>
      <c r="H20" s="557"/>
      <c r="I20" s="558"/>
      <c r="K20" s="564" t="str">
        <f>+B187</f>
        <v>Envolée Gymnique ACIGNE</v>
      </c>
      <c r="L20" s="565">
        <f>+E199</f>
        <v>60.00000000000001</v>
      </c>
      <c r="M20" s="565">
        <f>+F199</f>
        <v>55.8</v>
      </c>
      <c r="N20" s="565">
        <f>+G199</f>
        <v>56.5</v>
      </c>
      <c r="O20" s="565">
        <f>+H199</f>
        <v>56.90000000000001</v>
      </c>
      <c r="P20" s="565">
        <f t="shared" si="0"/>
        <v>229.20000000000002</v>
      </c>
    </row>
    <row r="21" spans="2:16" ht="10.5">
      <c r="B21" s="636" t="s">
        <v>34</v>
      </c>
      <c r="C21" s="638" t="s">
        <v>6</v>
      </c>
      <c r="D21" s="640" t="s">
        <v>492</v>
      </c>
      <c r="E21" s="562" t="s">
        <v>8</v>
      </c>
      <c r="F21" s="562" t="s">
        <v>9</v>
      </c>
      <c r="G21" s="562" t="s">
        <v>10</v>
      </c>
      <c r="H21" s="562" t="s">
        <v>11</v>
      </c>
      <c r="I21" s="563" t="s">
        <v>29</v>
      </c>
      <c r="K21" s="572">
        <f>+B201</f>
        <v>0</v>
      </c>
      <c r="L21" s="565">
        <f>+E213</f>
        <v>0</v>
      </c>
      <c r="M21" s="565">
        <f>+F213</f>
        <v>0</v>
      </c>
      <c r="N21" s="565">
        <f>+G213</f>
        <v>0</v>
      </c>
      <c r="O21" s="565">
        <f>+H213</f>
        <v>0</v>
      </c>
      <c r="P21" s="565">
        <f t="shared" si="0"/>
        <v>0</v>
      </c>
    </row>
    <row r="22" spans="2:16" ht="10.5">
      <c r="B22" s="637"/>
      <c r="C22" s="639"/>
      <c r="D22" s="641"/>
      <c r="E22" s="566" t="s">
        <v>37</v>
      </c>
      <c r="F22" s="566" t="s">
        <v>37</v>
      </c>
      <c r="G22" s="566" t="s">
        <v>37</v>
      </c>
      <c r="H22" s="566" t="s">
        <v>37</v>
      </c>
      <c r="I22" s="567"/>
      <c r="K22" s="564">
        <f>+B215</f>
        <v>0</v>
      </c>
      <c r="L22" s="565">
        <f>+E227</f>
        <v>0</v>
      </c>
      <c r="M22" s="565">
        <f>+F227</f>
        <v>0</v>
      </c>
      <c r="N22" s="565">
        <f>+G227</f>
        <v>0</v>
      </c>
      <c r="O22" s="565">
        <f>+H227</f>
        <v>0</v>
      </c>
      <c r="P22" s="565">
        <f t="shared" si="0"/>
        <v>0</v>
      </c>
    </row>
    <row r="23" spans="2:16" ht="10.5" thickBot="1">
      <c r="B23" s="568" t="s">
        <v>144</v>
      </c>
      <c r="C23" s="568" t="s">
        <v>145</v>
      </c>
      <c r="D23" s="568">
        <f>+'[1]RECAP EQUIP'!P40</f>
        <v>0</v>
      </c>
      <c r="E23" s="569">
        <v>0</v>
      </c>
      <c r="F23" s="569">
        <v>0</v>
      </c>
      <c r="G23" s="570">
        <v>0</v>
      </c>
      <c r="H23" s="569">
        <v>0</v>
      </c>
      <c r="I23" s="571">
        <f aca="true" t="shared" si="2" ref="I23:I28">SUM($E23+$F23+$G23+$H23)</f>
        <v>0</v>
      </c>
      <c r="K23" s="564">
        <f>+B229</f>
        <v>0</v>
      </c>
      <c r="L23" s="565">
        <f>+E241</f>
        <v>0</v>
      </c>
      <c r="M23" s="565">
        <f>+F241</f>
        <v>0</v>
      </c>
      <c r="N23" s="565">
        <f>+G241</f>
        <v>0</v>
      </c>
      <c r="O23" s="565">
        <f>+H241</f>
        <v>0</v>
      </c>
      <c r="P23" s="565">
        <f t="shared" si="0"/>
        <v>0</v>
      </c>
    </row>
    <row r="24" spans="2:16" ht="10.5" thickBot="1">
      <c r="B24" s="568" t="s">
        <v>135</v>
      </c>
      <c r="C24" s="568" t="s">
        <v>146</v>
      </c>
      <c r="D24" s="568">
        <f>+'[1]RECAP EQUIP'!P41</f>
        <v>0</v>
      </c>
      <c r="E24" s="569">
        <v>15</v>
      </c>
      <c r="F24" s="569">
        <v>11.9</v>
      </c>
      <c r="G24" s="570">
        <v>14.2</v>
      </c>
      <c r="H24" s="569">
        <v>14.2</v>
      </c>
      <c r="I24" s="571">
        <f t="shared" si="2"/>
        <v>55.3</v>
      </c>
      <c r="K24" s="572">
        <f>+B243</f>
        <v>0</v>
      </c>
      <c r="L24" s="565">
        <f>+E255</f>
        <v>0</v>
      </c>
      <c r="M24" s="565">
        <f>+F255</f>
        <v>0</v>
      </c>
      <c r="N24" s="565">
        <f>+G255</f>
        <v>0</v>
      </c>
      <c r="O24" s="565">
        <f>+H255</f>
        <v>0</v>
      </c>
      <c r="P24" s="565">
        <f t="shared" si="0"/>
        <v>0</v>
      </c>
    </row>
    <row r="25" spans="2:17" ht="10.5" thickBot="1">
      <c r="B25" s="568" t="s">
        <v>147</v>
      </c>
      <c r="C25" s="568" t="s">
        <v>148</v>
      </c>
      <c r="D25" s="568">
        <f>+'[1]RECAP EQUIP'!P42</f>
        <v>0</v>
      </c>
      <c r="E25" s="569">
        <v>15</v>
      </c>
      <c r="F25" s="569">
        <v>14</v>
      </c>
      <c r="G25" s="570">
        <v>13</v>
      </c>
      <c r="H25" s="569">
        <v>14.55</v>
      </c>
      <c r="I25" s="571">
        <f t="shared" si="2"/>
        <v>56.55</v>
      </c>
      <c r="K25" s="579"/>
      <c r="L25" s="580"/>
      <c r="M25" s="580"/>
      <c r="N25" s="580"/>
      <c r="O25" s="580"/>
      <c r="P25" s="581"/>
      <c r="Q25" s="580"/>
    </row>
    <row r="26" spans="2:17" ht="10.5" thickBot="1">
      <c r="B26" s="568" t="s">
        <v>149</v>
      </c>
      <c r="C26" s="568" t="s">
        <v>150</v>
      </c>
      <c r="D26" s="568">
        <f>+'[1]RECAP EQUIP'!P43</f>
        <v>0</v>
      </c>
      <c r="E26" s="569">
        <v>15.1</v>
      </c>
      <c r="F26" s="569">
        <v>14.45</v>
      </c>
      <c r="G26" s="570">
        <v>13.9</v>
      </c>
      <c r="H26" s="569">
        <v>14.65</v>
      </c>
      <c r="I26" s="571">
        <f t="shared" si="2"/>
        <v>58.099999999999994</v>
      </c>
      <c r="K26" s="580"/>
      <c r="L26" s="580"/>
      <c r="M26" s="580"/>
      <c r="N26" s="580"/>
      <c r="O26" s="580"/>
      <c r="P26" s="580"/>
      <c r="Q26" s="580"/>
    </row>
    <row r="27" spans="2:9" ht="10.5" thickBot="1">
      <c r="B27" s="568" t="s">
        <v>151</v>
      </c>
      <c r="C27" s="568" t="s">
        <v>152</v>
      </c>
      <c r="D27" s="568">
        <f>+'[1]RECAP EQUIP'!P44</f>
        <v>0</v>
      </c>
      <c r="E27" s="569">
        <v>13.1</v>
      </c>
      <c r="F27" s="569">
        <v>13</v>
      </c>
      <c r="G27" s="570">
        <v>13.1</v>
      </c>
      <c r="H27" s="569">
        <v>14.25</v>
      </c>
      <c r="I27" s="571">
        <f t="shared" si="2"/>
        <v>53.45</v>
      </c>
    </row>
    <row r="28" spans="2:11" ht="10.5" thickBot="1">
      <c r="B28" s="568"/>
      <c r="C28" s="568"/>
      <c r="D28" s="568">
        <f>+'[1]RECAP EQUIP'!P45</f>
        <v>0</v>
      </c>
      <c r="E28" s="569">
        <v>0</v>
      </c>
      <c r="F28" s="569">
        <v>0</v>
      </c>
      <c r="G28" s="570">
        <v>0</v>
      </c>
      <c r="H28" s="569">
        <v>0</v>
      </c>
      <c r="I28" s="571">
        <f t="shared" si="2"/>
        <v>0</v>
      </c>
      <c r="K28" s="582" t="s">
        <v>495</v>
      </c>
    </row>
    <row r="29" spans="2:9" ht="10.5" thickBot="1">
      <c r="B29" s="642" t="s">
        <v>493</v>
      </c>
      <c r="C29" s="643"/>
      <c r="D29" s="644"/>
      <c r="E29" s="574">
        <f>SMALL(E23:E28,1)</f>
        <v>0</v>
      </c>
      <c r="F29" s="574">
        <f>SMALL(F23:F28,1)</f>
        <v>0</v>
      </c>
      <c r="G29" s="574">
        <f>SMALL(G23:G28,1)</f>
        <v>0</v>
      </c>
      <c r="H29" s="574">
        <f>SMALL(H23:H28,1)</f>
        <v>0</v>
      </c>
      <c r="I29" s="571"/>
    </row>
    <row r="30" spans="2:16" ht="18" thickBot="1">
      <c r="B30" s="642" t="s">
        <v>493</v>
      </c>
      <c r="C30" s="643"/>
      <c r="D30" s="644"/>
      <c r="E30" s="574">
        <f>SMALL(E23:E28,2)</f>
        <v>0</v>
      </c>
      <c r="F30" s="574">
        <f>SMALL(F23:F28,2)</f>
        <v>0</v>
      </c>
      <c r="G30" s="574">
        <f>SMALL(G23:G28,2)</f>
        <v>0</v>
      </c>
      <c r="H30" s="574">
        <f>SMALL(H23:H28,2)</f>
        <v>0</v>
      </c>
      <c r="I30" s="575"/>
      <c r="K30" s="649" t="s">
        <v>511</v>
      </c>
      <c r="L30" s="650"/>
      <c r="M30" s="650"/>
      <c r="N30" s="650"/>
      <c r="O30" s="650"/>
      <c r="P30" s="651"/>
    </row>
    <row r="31" spans="2:16" ht="18" thickBot="1">
      <c r="B31" s="645" t="s">
        <v>494</v>
      </c>
      <c r="C31" s="646"/>
      <c r="D31" s="647"/>
      <c r="E31" s="576">
        <f>SUM(E23:E28)-E29-E30</f>
        <v>58.2</v>
      </c>
      <c r="F31" s="576">
        <f>SUM(F23:F28)-F29-F30</f>
        <v>53.349999999999994</v>
      </c>
      <c r="G31" s="576">
        <f>SUM(G23:G28)-G29-G30</f>
        <v>54.2</v>
      </c>
      <c r="H31" s="576">
        <f>SUM(H23:H28)-H29-H30</f>
        <v>57.65</v>
      </c>
      <c r="I31" s="577">
        <f>SUM($E31+$F31+$G31+$H31)</f>
        <v>223.4</v>
      </c>
      <c r="K31" s="583"/>
      <c r="L31" s="583"/>
      <c r="M31" s="583"/>
      <c r="N31" s="583"/>
      <c r="O31" s="583"/>
      <c r="P31" s="583"/>
    </row>
    <row r="32" spans="11:16" ht="13.5" thickBot="1">
      <c r="K32" s="584" t="s">
        <v>489</v>
      </c>
      <c r="L32" s="585" t="s">
        <v>8</v>
      </c>
      <c r="M32" s="585" t="s">
        <v>490</v>
      </c>
      <c r="N32" s="585" t="s">
        <v>10</v>
      </c>
      <c r="O32" s="585" t="s">
        <v>11</v>
      </c>
      <c r="P32" s="585" t="s">
        <v>29</v>
      </c>
    </row>
    <row r="33" spans="2:16" ht="12.75">
      <c r="B33" s="548" t="s">
        <v>499</v>
      </c>
      <c r="C33" s="549"/>
      <c r="D33" s="549"/>
      <c r="E33" s="549"/>
      <c r="F33" s="549"/>
      <c r="G33" s="549"/>
      <c r="H33" s="549"/>
      <c r="I33" s="550"/>
      <c r="K33" s="586" t="s">
        <v>500</v>
      </c>
      <c r="L33" s="587">
        <v>60.699999999999996</v>
      </c>
      <c r="M33" s="587">
        <v>58</v>
      </c>
      <c r="N33" s="587">
        <v>57.8</v>
      </c>
      <c r="O33" s="587">
        <v>58.55</v>
      </c>
      <c r="P33" s="588">
        <v>235.05</v>
      </c>
    </row>
    <row r="34" spans="2:16" ht="13.5" thickBot="1">
      <c r="B34" s="556" t="s">
        <v>488</v>
      </c>
      <c r="C34" s="592" t="str">
        <f>C6</f>
        <v>PROMOTION HONNEUR</v>
      </c>
      <c r="D34" s="557"/>
      <c r="E34" s="557"/>
      <c r="F34" s="557"/>
      <c r="G34" s="557"/>
      <c r="H34" s="557"/>
      <c r="I34" s="558"/>
      <c r="K34" s="586" t="s">
        <v>503</v>
      </c>
      <c r="L34" s="587">
        <v>60.19999999999999</v>
      </c>
      <c r="M34" s="587">
        <v>57.39999999999999</v>
      </c>
      <c r="N34" s="587">
        <v>57.90000000000001</v>
      </c>
      <c r="O34" s="587">
        <v>58.6</v>
      </c>
      <c r="P34" s="588">
        <v>234.1</v>
      </c>
    </row>
    <row r="35" spans="2:16" ht="12.75">
      <c r="B35" s="636" t="s">
        <v>34</v>
      </c>
      <c r="C35" s="638" t="s">
        <v>6</v>
      </c>
      <c r="D35" s="640" t="s">
        <v>492</v>
      </c>
      <c r="E35" s="562" t="s">
        <v>8</v>
      </c>
      <c r="F35" s="562" t="s">
        <v>9</v>
      </c>
      <c r="G35" s="562" t="s">
        <v>10</v>
      </c>
      <c r="H35" s="562" t="s">
        <v>11</v>
      </c>
      <c r="I35" s="563" t="s">
        <v>29</v>
      </c>
      <c r="K35" s="586" t="s">
        <v>506</v>
      </c>
      <c r="L35" s="587">
        <v>60.400000000000006</v>
      </c>
      <c r="M35" s="587">
        <v>57.40000000000001</v>
      </c>
      <c r="N35" s="587">
        <v>57.699999999999996</v>
      </c>
      <c r="O35" s="587">
        <v>58.14999999999999</v>
      </c>
      <c r="P35" s="588">
        <v>233.64999999999998</v>
      </c>
    </row>
    <row r="36" spans="2:16" ht="12.75">
      <c r="B36" s="637"/>
      <c r="C36" s="639"/>
      <c r="D36" s="641"/>
      <c r="E36" s="566" t="s">
        <v>37</v>
      </c>
      <c r="F36" s="566" t="s">
        <v>37</v>
      </c>
      <c r="G36" s="566" t="s">
        <v>37</v>
      </c>
      <c r="H36" s="566" t="s">
        <v>37</v>
      </c>
      <c r="I36" s="567"/>
      <c r="K36" s="586" t="s">
        <v>15</v>
      </c>
      <c r="L36" s="587">
        <v>60.19999999999999</v>
      </c>
      <c r="M36" s="587">
        <v>56.75000000000001</v>
      </c>
      <c r="N36" s="587">
        <v>57.4</v>
      </c>
      <c r="O36" s="587">
        <v>58.650000000000006</v>
      </c>
      <c r="P36" s="588">
        <v>233</v>
      </c>
    </row>
    <row r="37" spans="2:16" ht="13.5" thickBot="1">
      <c r="B37" s="568" t="s">
        <v>153</v>
      </c>
      <c r="C37" s="568" t="s">
        <v>143</v>
      </c>
      <c r="D37" s="568"/>
      <c r="E37" s="569">
        <v>15.4</v>
      </c>
      <c r="F37" s="569">
        <v>13.55</v>
      </c>
      <c r="G37" s="570">
        <v>14.3</v>
      </c>
      <c r="H37" s="569">
        <v>14.5</v>
      </c>
      <c r="I37" s="571">
        <f aca="true" t="shared" si="3" ref="I37:I42">SUM($E37+$F37+$G37+$H37)</f>
        <v>57.75</v>
      </c>
      <c r="K37" s="586" t="s">
        <v>507</v>
      </c>
      <c r="L37" s="587">
        <v>60.25000000000001</v>
      </c>
      <c r="M37" s="587">
        <v>57</v>
      </c>
      <c r="N37" s="587">
        <v>57.099999999999994</v>
      </c>
      <c r="O37" s="587">
        <v>58.05</v>
      </c>
      <c r="P37" s="588">
        <v>232.39999999999998</v>
      </c>
    </row>
    <row r="38" spans="2:16" ht="13.5" thickBot="1">
      <c r="B38" s="568" t="s">
        <v>154</v>
      </c>
      <c r="C38" s="568" t="s">
        <v>155</v>
      </c>
      <c r="D38" s="568"/>
      <c r="E38" s="569">
        <v>14.9</v>
      </c>
      <c r="F38" s="569">
        <v>13.9</v>
      </c>
      <c r="G38" s="570">
        <v>14.5</v>
      </c>
      <c r="H38" s="569">
        <v>14.4</v>
      </c>
      <c r="I38" s="571">
        <f t="shared" si="3"/>
        <v>57.699999999999996</v>
      </c>
      <c r="K38" s="586" t="s">
        <v>499</v>
      </c>
      <c r="L38" s="587">
        <v>60.400000000000006</v>
      </c>
      <c r="M38" s="587">
        <v>56.449999999999996</v>
      </c>
      <c r="N38" s="587">
        <v>57.3</v>
      </c>
      <c r="O38" s="587">
        <v>58.099999999999994</v>
      </c>
      <c r="P38" s="588">
        <v>232.24999999999997</v>
      </c>
    </row>
    <row r="39" spans="2:16" ht="13.5" thickBot="1">
      <c r="B39" s="568" t="s">
        <v>156</v>
      </c>
      <c r="C39" s="568" t="s">
        <v>157</v>
      </c>
      <c r="D39" s="568"/>
      <c r="E39" s="569">
        <v>14.3</v>
      </c>
      <c r="F39" s="569">
        <v>14.3</v>
      </c>
      <c r="G39" s="570">
        <v>12.8</v>
      </c>
      <c r="H39" s="569">
        <v>14.5</v>
      </c>
      <c r="I39" s="571">
        <f t="shared" si="3"/>
        <v>55.900000000000006</v>
      </c>
      <c r="K39" s="586" t="s">
        <v>509</v>
      </c>
      <c r="L39" s="589">
        <v>58.99999999999999</v>
      </c>
      <c r="M39" s="589">
        <v>56.800000000000004</v>
      </c>
      <c r="N39" s="589">
        <v>56.7</v>
      </c>
      <c r="O39" s="589">
        <v>58.7</v>
      </c>
      <c r="P39" s="588">
        <v>231.2</v>
      </c>
    </row>
    <row r="40" spans="2:16" ht="13.5" thickBot="1">
      <c r="B40" s="568" t="s">
        <v>158</v>
      </c>
      <c r="C40" s="568" t="s">
        <v>159</v>
      </c>
      <c r="D40" s="568"/>
      <c r="E40" s="569">
        <v>14.5</v>
      </c>
      <c r="F40" s="569">
        <v>13.65</v>
      </c>
      <c r="G40" s="570">
        <v>14</v>
      </c>
      <c r="H40" s="569">
        <v>14.5</v>
      </c>
      <c r="I40" s="571">
        <f t="shared" si="3"/>
        <v>56.65</v>
      </c>
      <c r="K40" s="586" t="s">
        <v>504</v>
      </c>
      <c r="L40" s="587">
        <v>60</v>
      </c>
      <c r="M40" s="587">
        <v>56.45000000000001</v>
      </c>
      <c r="N40" s="587">
        <v>57.300000000000004</v>
      </c>
      <c r="O40" s="587">
        <v>57.30000000000002</v>
      </c>
      <c r="P40" s="588">
        <v>231.05000000000004</v>
      </c>
    </row>
    <row r="41" spans="2:16" ht="13.5" thickBot="1">
      <c r="B41" s="568" t="s">
        <v>160</v>
      </c>
      <c r="C41" s="568" t="s">
        <v>161</v>
      </c>
      <c r="D41" s="568"/>
      <c r="E41" s="569">
        <v>15.1</v>
      </c>
      <c r="F41" s="569">
        <v>13.7</v>
      </c>
      <c r="G41" s="570">
        <v>13.7</v>
      </c>
      <c r="H41" s="569">
        <v>14.5</v>
      </c>
      <c r="I41" s="571">
        <f t="shared" si="3"/>
        <v>57</v>
      </c>
      <c r="K41" s="586" t="s">
        <v>115</v>
      </c>
      <c r="L41" s="587">
        <v>60.00000000000001</v>
      </c>
      <c r="M41" s="587">
        <v>55.8</v>
      </c>
      <c r="N41" s="587">
        <v>56.5</v>
      </c>
      <c r="O41" s="587">
        <v>56.90000000000001</v>
      </c>
      <c r="P41" s="588">
        <v>229.20000000000002</v>
      </c>
    </row>
    <row r="42" spans="2:16" ht="13.5" thickBot="1">
      <c r="B42" s="568" t="s">
        <v>162</v>
      </c>
      <c r="C42" s="568" t="s">
        <v>163</v>
      </c>
      <c r="D42" s="568"/>
      <c r="E42" s="569">
        <v>15</v>
      </c>
      <c r="F42" s="569">
        <v>14.55</v>
      </c>
      <c r="G42" s="570">
        <v>14.5</v>
      </c>
      <c r="H42" s="569">
        <v>14.6</v>
      </c>
      <c r="I42" s="571">
        <f t="shared" si="3"/>
        <v>58.65</v>
      </c>
      <c r="K42" s="586" t="s">
        <v>505</v>
      </c>
      <c r="L42" s="587">
        <v>59.399999999999984</v>
      </c>
      <c r="M42" s="587">
        <v>54.39999999999999</v>
      </c>
      <c r="N42" s="587">
        <v>55.89999999999999</v>
      </c>
      <c r="O42" s="587">
        <v>58.24999999999999</v>
      </c>
      <c r="P42" s="588">
        <v>227.95</v>
      </c>
    </row>
    <row r="43" spans="2:16" ht="12.75">
      <c r="B43" s="642" t="s">
        <v>493</v>
      </c>
      <c r="C43" s="643"/>
      <c r="D43" s="644"/>
      <c r="E43" s="574">
        <f>SMALL(E37:E42,1)</f>
        <v>14.3</v>
      </c>
      <c r="F43" s="574">
        <f>SMALL(F37:F42,1)</f>
        <v>13.55</v>
      </c>
      <c r="G43" s="574">
        <f>SMALL(G37:G42,1)</f>
        <v>12.8</v>
      </c>
      <c r="H43" s="574">
        <f>SMALL(H37:H42,1)</f>
        <v>14.4</v>
      </c>
      <c r="I43" s="571"/>
      <c r="K43" s="586" t="s">
        <v>510</v>
      </c>
      <c r="L43" s="587">
        <v>58.20000000000001</v>
      </c>
      <c r="M43" s="587">
        <v>54.7</v>
      </c>
      <c r="N43" s="587">
        <v>55.2</v>
      </c>
      <c r="O43" s="587">
        <v>58.25</v>
      </c>
      <c r="P43" s="588">
        <v>226.35000000000002</v>
      </c>
    </row>
    <row r="44" spans="2:16" ht="12.75">
      <c r="B44" s="642" t="s">
        <v>493</v>
      </c>
      <c r="C44" s="643"/>
      <c r="D44" s="644"/>
      <c r="E44" s="574">
        <f>SMALL(E37:E42,2)</f>
        <v>14.5</v>
      </c>
      <c r="F44" s="574">
        <f>SMALL(F37:F42,2)</f>
        <v>13.65</v>
      </c>
      <c r="G44" s="574">
        <f>SMALL(G37:G42,2)</f>
        <v>13.7</v>
      </c>
      <c r="H44" s="574">
        <f>SMALL(H37:H42,2)</f>
        <v>14.5</v>
      </c>
      <c r="I44" s="575"/>
      <c r="K44" s="586" t="s">
        <v>501</v>
      </c>
      <c r="L44" s="587">
        <v>58.2</v>
      </c>
      <c r="M44" s="587">
        <v>53.349999999999994</v>
      </c>
      <c r="N44" s="587">
        <v>54.2</v>
      </c>
      <c r="O44" s="587">
        <v>57.65</v>
      </c>
      <c r="P44" s="588">
        <v>223.4</v>
      </c>
    </row>
    <row r="45" spans="2:16" ht="13.5" thickBot="1">
      <c r="B45" s="645" t="s">
        <v>494</v>
      </c>
      <c r="C45" s="646"/>
      <c r="D45" s="647"/>
      <c r="E45" s="576">
        <f>SUM(E37:E42)-E43-E44</f>
        <v>60.400000000000006</v>
      </c>
      <c r="F45" s="576">
        <f>SUM(F37:F42)-F43-F44</f>
        <v>56.449999999999996</v>
      </c>
      <c r="G45" s="576">
        <f>SUM(G37:G42)-G43-G44</f>
        <v>57.3</v>
      </c>
      <c r="H45" s="576">
        <f>SUM(H37:H42)-H43-H44</f>
        <v>58.099999999999994</v>
      </c>
      <c r="I45" s="577">
        <f>SUM($E45+$F45+$G45+$H45)</f>
        <v>232.24999999999997</v>
      </c>
      <c r="K45" s="586" t="s">
        <v>502</v>
      </c>
      <c r="L45" s="587">
        <v>56.2</v>
      </c>
      <c r="M45" s="587">
        <v>52.75</v>
      </c>
      <c r="N45" s="587">
        <v>54.7</v>
      </c>
      <c r="O45" s="587">
        <v>57.65</v>
      </c>
      <c r="P45" s="588">
        <v>221.3</v>
      </c>
    </row>
    <row r="46" spans="11:16" ht="13.5" thickBot="1">
      <c r="K46" s="586" t="s">
        <v>508</v>
      </c>
      <c r="L46" s="587">
        <v>0</v>
      </c>
      <c r="M46" s="587">
        <v>0</v>
      </c>
      <c r="N46" s="587">
        <v>0</v>
      </c>
      <c r="O46" s="587">
        <v>0</v>
      </c>
      <c r="P46" s="588">
        <v>0</v>
      </c>
    </row>
    <row r="47" spans="2:16" ht="12.75">
      <c r="B47" s="548" t="s">
        <v>502</v>
      </c>
      <c r="C47" s="549"/>
      <c r="D47" s="549"/>
      <c r="E47" s="549"/>
      <c r="F47" s="549"/>
      <c r="G47" s="549"/>
      <c r="H47" s="549"/>
      <c r="I47" s="550"/>
      <c r="K47" s="586">
        <v>0</v>
      </c>
      <c r="L47" s="587">
        <v>0</v>
      </c>
      <c r="M47" s="587">
        <v>0</v>
      </c>
      <c r="N47" s="587">
        <v>0</v>
      </c>
      <c r="O47" s="587">
        <v>0</v>
      </c>
      <c r="P47" s="588">
        <v>0</v>
      </c>
    </row>
    <row r="48" spans="2:16" ht="13.5" thickBot="1">
      <c r="B48" s="556" t="s">
        <v>488</v>
      </c>
      <c r="C48" s="592" t="str">
        <f>C6</f>
        <v>PROMOTION HONNEUR</v>
      </c>
      <c r="D48" s="557"/>
      <c r="E48" s="557"/>
      <c r="F48" s="557"/>
      <c r="G48" s="557"/>
      <c r="H48" s="557"/>
      <c r="I48" s="558"/>
      <c r="K48" s="586">
        <v>0</v>
      </c>
      <c r="L48" s="589">
        <v>0</v>
      </c>
      <c r="M48" s="589">
        <v>0</v>
      </c>
      <c r="N48" s="589">
        <v>0</v>
      </c>
      <c r="O48" s="589">
        <v>0</v>
      </c>
      <c r="P48" s="588">
        <v>0</v>
      </c>
    </row>
    <row r="49" spans="2:16" ht="12.75">
      <c r="B49" s="636" t="s">
        <v>34</v>
      </c>
      <c r="C49" s="638" t="s">
        <v>6</v>
      </c>
      <c r="D49" s="640" t="s">
        <v>492</v>
      </c>
      <c r="E49" s="562" t="s">
        <v>8</v>
      </c>
      <c r="F49" s="562" t="s">
        <v>9</v>
      </c>
      <c r="G49" s="562" t="s">
        <v>10</v>
      </c>
      <c r="H49" s="562" t="s">
        <v>11</v>
      </c>
      <c r="I49" s="563" t="s">
        <v>29</v>
      </c>
      <c r="K49" s="586">
        <v>0</v>
      </c>
      <c r="L49" s="587">
        <v>0</v>
      </c>
      <c r="M49" s="587">
        <v>0</v>
      </c>
      <c r="N49" s="587">
        <v>0</v>
      </c>
      <c r="O49" s="587">
        <v>0</v>
      </c>
      <c r="P49" s="588">
        <v>0</v>
      </c>
    </row>
    <row r="50" spans="2:16" ht="12.75">
      <c r="B50" s="637"/>
      <c r="C50" s="639"/>
      <c r="D50" s="641"/>
      <c r="E50" s="566" t="s">
        <v>37</v>
      </c>
      <c r="F50" s="566" t="s">
        <v>37</v>
      </c>
      <c r="G50" s="566" t="s">
        <v>37</v>
      </c>
      <c r="H50" s="566" t="s">
        <v>37</v>
      </c>
      <c r="I50" s="567"/>
      <c r="K50" s="586">
        <v>0</v>
      </c>
      <c r="L50" s="589">
        <v>0</v>
      </c>
      <c r="M50" s="589">
        <v>0</v>
      </c>
      <c r="N50" s="589">
        <v>0</v>
      </c>
      <c r="O50" s="589">
        <v>0</v>
      </c>
      <c r="P50" s="588">
        <v>0</v>
      </c>
    </row>
    <row r="51" spans="2:9" ht="10.5" thickBot="1">
      <c r="B51" s="568" t="s">
        <v>498</v>
      </c>
      <c r="C51" s="568" t="s">
        <v>164</v>
      </c>
      <c r="D51" s="568"/>
      <c r="E51" s="569">
        <v>15.1</v>
      </c>
      <c r="F51" s="569">
        <v>12.5</v>
      </c>
      <c r="G51" s="570">
        <v>13.4</v>
      </c>
      <c r="H51" s="569">
        <v>14.1</v>
      </c>
      <c r="I51" s="571">
        <f aca="true" t="shared" si="4" ref="I51:I56">SUM($E51+$F51+$G51+$H51)</f>
        <v>55.1</v>
      </c>
    </row>
    <row r="52" spans="2:9" ht="10.5" thickBot="1">
      <c r="B52" s="568" t="s">
        <v>165</v>
      </c>
      <c r="C52" s="568" t="s">
        <v>166</v>
      </c>
      <c r="D52" s="568"/>
      <c r="E52" s="569">
        <v>0</v>
      </c>
      <c r="F52" s="569">
        <v>0</v>
      </c>
      <c r="G52" s="570">
        <v>0</v>
      </c>
      <c r="H52" s="569">
        <v>0</v>
      </c>
      <c r="I52" s="571">
        <f t="shared" si="4"/>
        <v>0</v>
      </c>
    </row>
    <row r="53" spans="2:9" ht="10.5" thickBot="1">
      <c r="B53" s="568" t="s">
        <v>167</v>
      </c>
      <c r="C53" s="568" t="s">
        <v>168</v>
      </c>
      <c r="D53" s="568"/>
      <c r="E53" s="569">
        <v>13.7</v>
      </c>
      <c r="F53" s="569">
        <v>12.75</v>
      </c>
      <c r="G53" s="570">
        <v>13.7</v>
      </c>
      <c r="H53" s="569">
        <v>14.55</v>
      </c>
      <c r="I53" s="571">
        <f t="shared" si="4"/>
        <v>54.7</v>
      </c>
    </row>
    <row r="54" spans="2:9" ht="10.5" thickBot="1">
      <c r="B54" s="568" t="s">
        <v>169</v>
      </c>
      <c r="C54" s="568" t="s">
        <v>170</v>
      </c>
      <c r="D54" s="568"/>
      <c r="E54" s="569">
        <v>14.7</v>
      </c>
      <c r="F54" s="569">
        <v>13.8</v>
      </c>
      <c r="G54" s="570">
        <v>13.6</v>
      </c>
      <c r="H54" s="569">
        <v>14.4</v>
      </c>
      <c r="I54" s="571">
        <f t="shared" si="4"/>
        <v>56.5</v>
      </c>
    </row>
    <row r="55" spans="2:9" ht="10.5" thickBot="1">
      <c r="B55" s="568" t="s">
        <v>171</v>
      </c>
      <c r="C55" s="568" t="s">
        <v>172</v>
      </c>
      <c r="D55" s="568"/>
      <c r="E55" s="569">
        <v>12.7</v>
      </c>
      <c r="F55" s="569">
        <v>13.7</v>
      </c>
      <c r="G55" s="570">
        <v>14</v>
      </c>
      <c r="H55" s="569">
        <v>14.6</v>
      </c>
      <c r="I55" s="571">
        <f t="shared" si="4"/>
        <v>55</v>
      </c>
    </row>
    <row r="56" spans="2:11" ht="10.5" thickBot="1">
      <c r="B56" s="568"/>
      <c r="C56" s="568"/>
      <c r="D56" s="568"/>
      <c r="E56" s="569">
        <v>0</v>
      </c>
      <c r="F56" s="569">
        <v>0</v>
      </c>
      <c r="G56" s="570">
        <v>0</v>
      </c>
      <c r="H56" s="569">
        <v>0</v>
      </c>
      <c r="I56" s="571">
        <f t="shared" si="4"/>
        <v>0</v>
      </c>
      <c r="K56" s="582" t="s">
        <v>495</v>
      </c>
    </row>
    <row r="57" spans="2:9" ht="10.5">
      <c r="B57" s="642" t="s">
        <v>493</v>
      </c>
      <c r="C57" s="643"/>
      <c r="D57" s="644"/>
      <c r="E57" s="574">
        <f>SMALL(E51:E56,1)</f>
        <v>0</v>
      </c>
      <c r="F57" s="574">
        <f>SMALL(F51:F56,1)</f>
        <v>0</v>
      </c>
      <c r="G57" s="574">
        <f>SMALL(G51:G56,1)</f>
        <v>0</v>
      </c>
      <c r="H57" s="574">
        <f>SMALL(H51:H56,1)</f>
        <v>0</v>
      </c>
      <c r="I57" s="571"/>
    </row>
    <row r="58" spans="2:9" ht="10.5">
      <c r="B58" s="642" t="s">
        <v>493</v>
      </c>
      <c r="C58" s="643"/>
      <c r="D58" s="644"/>
      <c r="E58" s="574">
        <f>SMALL(E51:E56,2)</f>
        <v>0</v>
      </c>
      <c r="F58" s="574">
        <f>SMALL(F51:F56,2)</f>
        <v>0</v>
      </c>
      <c r="G58" s="574">
        <f>SMALL(G51:G56,2)</f>
        <v>0</v>
      </c>
      <c r="H58" s="574">
        <f>SMALL(H51:H56,2)</f>
        <v>0</v>
      </c>
      <c r="I58" s="575"/>
    </row>
    <row r="59" spans="2:9" ht="10.5" thickBot="1">
      <c r="B59" s="645" t="s">
        <v>494</v>
      </c>
      <c r="C59" s="646"/>
      <c r="D59" s="647"/>
      <c r="E59" s="576">
        <f>SUM(E51:E56)-E57-E58</f>
        <v>56.2</v>
      </c>
      <c r="F59" s="576">
        <f>SUM(F51:F56)-F57-F58</f>
        <v>52.75</v>
      </c>
      <c r="G59" s="576">
        <f>SUM(G51:G56)-G57-G58</f>
        <v>54.7</v>
      </c>
      <c r="H59" s="576">
        <f>SUM(H51:H56)-H57-H58</f>
        <v>57.65</v>
      </c>
      <c r="I59" s="577">
        <f>SUM($E59+$F59+$G59+$H59)</f>
        <v>221.3</v>
      </c>
    </row>
    <row r="60" ht="10.5" thickBot="1"/>
    <row r="61" spans="2:9" ht="10.5">
      <c r="B61" s="548" t="s">
        <v>503</v>
      </c>
      <c r="C61" s="549"/>
      <c r="D61" s="549"/>
      <c r="E61" s="549"/>
      <c r="F61" s="549"/>
      <c r="G61" s="549"/>
      <c r="H61" s="549"/>
      <c r="I61" s="550"/>
    </row>
    <row r="62" spans="2:9" ht="10.5" thickBot="1">
      <c r="B62" s="556" t="s">
        <v>488</v>
      </c>
      <c r="C62" s="592" t="str">
        <f>C6</f>
        <v>PROMOTION HONNEUR</v>
      </c>
      <c r="D62" s="557"/>
      <c r="E62" s="557"/>
      <c r="F62" s="557"/>
      <c r="G62" s="557"/>
      <c r="H62" s="557"/>
      <c r="I62" s="558"/>
    </row>
    <row r="63" spans="2:9" ht="10.5">
      <c r="B63" s="636" t="s">
        <v>34</v>
      </c>
      <c r="C63" s="638" t="s">
        <v>6</v>
      </c>
      <c r="D63" s="640" t="s">
        <v>492</v>
      </c>
      <c r="E63" s="562" t="s">
        <v>8</v>
      </c>
      <c r="F63" s="562" t="s">
        <v>9</v>
      </c>
      <c r="G63" s="562" t="s">
        <v>10</v>
      </c>
      <c r="H63" s="562" t="s">
        <v>11</v>
      </c>
      <c r="I63" s="563" t="s">
        <v>29</v>
      </c>
    </row>
    <row r="64" spans="2:9" ht="10.5">
      <c r="B64" s="637"/>
      <c r="C64" s="639"/>
      <c r="D64" s="641"/>
      <c r="E64" s="566" t="s">
        <v>37</v>
      </c>
      <c r="F64" s="566" t="s">
        <v>37</v>
      </c>
      <c r="G64" s="566" t="s">
        <v>37</v>
      </c>
      <c r="H64" s="566" t="s">
        <v>37</v>
      </c>
      <c r="I64" s="567"/>
    </row>
    <row r="65" spans="2:9" ht="10.5" thickBot="1">
      <c r="B65" s="568" t="s">
        <v>463</v>
      </c>
      <c r="C65" s="568" t="s">
        <v>464</v>
      </c>
      <c r="D65" s="568">
        <f>+'[1]RECAP EQUIP'!D76</f>
        <v>0</v>
      </c>
      <c r="E65" s="569">
        <v>15.2</v>
      </c>
      <c r="F65" s="569">
        <v>14.3</v>
      </c>
      <c r="G65" s="570">
        <v>13.6</v>
      </c>
      <c r="H65" s="569">
        <v>14.7</v>
      </c>
      <c r="I65" s="571">
        <f aca="true" t="shared" si="5" ref="I65:I70">SUM($E65+$F65+$G65+$H65)</f>
        <v>57.8</v>
      </c>
    </row>
    <row r="66" spans="2:9" ht="10.5" thickBot="1">
      <c r="B66" s="568" t="s">
        <v>465</v>
      </c>
      <c r="C66" s="568" t="s">
        <v>466</v>
      </c>
      <c r="D66" s="568">
        <f>+'[1]RECAP EQUIP'!D77</f>
        <v>0</v>
      </c>
      <c r="E66" s="569">
        <v>14.9</v>
      </c>
      <c r="F66" s="569">
        <v>14.2</v>
      </c>
      <c r="G66" s="570">
        <v>13.9</v>
      </c>
      <c r="H66" s="569">
        <v>14.65</v>
      </c>
      <c r="I66" s="571">
        <f t="shared" si="5"/>
        <v>57.65</v>
      </c>
    </row>
    <row r="67" spans="2:9" ht="10.5" thickBot="1">
      <c r="B67" s="568" t="s">
        <v>167</v>
      </c>
      <c r="C67" s="568" t="s">
        <v>467</v>
      </c>
      <c r="D67" s="568">
        <f>+'[1]RECAP EQUIP'!D78</f>
        <v>0</v>
      </c>
      <c r="E67" s="569">
        <v>14.7</v>
      </c>
      <c r="F67" s="569">
        <v>14.3</v>
      </c>
      <c r="G67" s="570">
        <v>14.5</v>
      </c>
      <c r="H67" s="569">
        <v>14.6</v>
      </c>
      <c r="I67" s="571">
        <f t="shared" si="5"/>
        <v>58.1</v>
      </c>
    </row>
    <row r="68" spans="2:11" ht="10.5" thickBot="1">
      <c r="B68" s="568" t="s">
        <v>468</v>
      </c>
      <c r="C68" s="568" t="s">
        <v>469</v>
      </c>
      <c r="D68" s="568">
        <f>+'[1]RECAP EQUIP'!D79</f>
        <v>0</v>
      </c>
      <c r="E68" s="569">
        <v>14.45</v>
      </c>
      <c r="F68" s="569">
        <v>13.5</v>
      </c>
      <c r="G68" s="570">
        <v>14.3</v>
      </c>
      <c r="H68" s="569">
        <v>14.2</v>
      </c>
      <c r="I68" s="571">
        <f t="shared" si="5"/>
        <v>56.45</v>
      </c>
      <c r="K68" s="582" t="s">
        <v>495</v>
      </c>
    </row>
    <row r="69" spans="2:9" ht="10.5" thickBot="1">
      <c r="B69" s="568" t="s">
        <v>470</v>
      </c>
      <c r="C69" s="568" t="s">
        <v>471</v>
      </c>
      <c r="D69" s="568">
        <f>+'[1]RECAP EQUIP'!D80</f>
        <v>0</v>
      </c>
      <c r="E69" s="569">
        <v>15.1</v>
      </c>
      <c r="F69" s="569">
        <v>14.3</v>
      </c>
      <c r="G69" s="570">
        <v>14.7</v>
      </c>
      <c r="H69" s="569">
        <v>14.6</v>
      </c>
      <c r="I69" s="571">
        <f t="shared" si="5"/>
        <v>58.699999999999996</v>
      </c>
    </row>
    <row r="70" spans="2:9" ht="10.5" thickBot="1">
      <c r="B70" s="568" t="s">
        <v>472</v>
      </c>
      <c r="C70" s="568" t="s">
        <v>473</v>
      </c>
      <c r="D70" s="568">
        <f>+'[1]RECAP EQUIP'!D81</f>
        <v>0</v>
      </c>
      <c r="E70" s="569">
        <v>15</v>
      </c>
      <c r="F70" s="569">
        <v>14.5</v>
      </c>
      <c r="G70" s="570">
        <v>14.4</v>
      </c>
      <c r="H70" s="569">
        <v>14.65</v>
      </c>
      <c r="I70" s="571">
        <f t="shared" si="5"/>
        <v>58.55</v>
      </c>
    </row>
    <row r="71" spans="2:9" ht="10.5">
      <c r="B71" s="642" t="s">
        <v>493</v>
      </c>
      <c r="C71" s="643"/>
      <c r="D71" s="644"/>
      <c r="E71" s="574">
        <f>SMALL(E65:E70,1)</f>
        <v>14.45</v>
      </c>
      <c r="F71" s="574">
        <f>SMALL(F65:F70,1)</f>
        <v>13.5</v>
      </c>
      <c r="G71" s="574">
        <f>SMALL(G65:G70,1)</f>
        <v>13.6</v>
      </c>
      <c r="H71" s="574">
        <f>SMALL(H65:H70,1)</f>
        <v>14.2</v>
      </c>
      <c r="I71" s="571"/>
    </row>
    <row r="72" spans="2:9" ht="10.5">
      <c r="B72" s="642" t="s">
        <v>493</v>
      </c>
      <c r="C72" s="643"/>
      <c r="D72" s="644"/>
      <c r="E72" s="574">
        <f>SMALL(E65:E70,2)</f>
        <v>14.7</v>
      </c>
      <c r="F72" s="574">
        <f>SMALL(F65:F70,2)</f>
        <v>14.2</v>
      </c>
      <c r="G72" s="574">
        <f>SMALL(G65:G70,2)</f>
        <v>13.9</v>
      </c>
      <c r="H72" s="574">
        <f>SMALL(H65:H70,2)</f>
        <v>14.6</v>
      </c>
      <c r="I72" s="575"/>
    </row>
    <row r="73" spans="2:9" ht="10.5" thickBot="1">
      <c r="B73" s="645" t="s">
        <v>494</v>
      </c>
      <c r="C73" s="646"/>
      <c r="D73" s="647"/>
      <c r="E73" s="576">
        <f>SUM(E65:E70)-E71-E72</f>
        <v>60.19999999999999</v>
      </c>
      <c r="F73" s="576">
        <f>SUM(F65:F70)-F71-F72</f>
        <v>57.39999999999999</v>
      </c>
      <c r="G73" s="576">
        <f>SUM(G65:G70)-G71-G72</f>
        <v>57.90000000000001</v>
      </c>
      <c r="H73" s="576">
        <f>SUM(H65:H70)-H71-H72</f>
        <v>58.6</v>
      </c>
      <c r="I73" s="577">
        <f>SUM($E73+$F73+$G73+$H73)</f>
        <v>234.1</v>
      </c>
    </row>
    <row r="74" ht="10.5" thickBot="1"/>
    <row r="75" spans="2:9" ht="10.5">
      <c r="B75" s="548" t="s">
        <v>504</v>
      </c>
      <c r="C75" s="549"/>
      <c r="D75" s="549"/>
      <c r="E75" s="549"/>
      <c r="F75" s="549"/>
      <c r="G75" s="549"/>
      <c r="H75" s="549"/>
      <c r="I75" s="550"/>
    </row>
    <row r="76" spans="2:9" ht="10.5" thickBot="1">
      <c r="B76" s="556" t="s">
        <v>488</v>
      </c>
      <c r="C76" s="592" t="str">
        <f>C6</f>
        <v>PROMOTION HONNEUR</v>
      </c>
      <c r="D76" s="557"/>
      <c r="E76" s="557"/>
      <c r="F76" s="557"/>
      <c r="G76" s="557"/>
      <c r="H76" s="557"/>
      <c r="I76" s="558"/>
    </row>
    <row r="77" spans="2:9" ht="10.5">
      <c r="B77" s="636" t="s">
        <v>34</v>
      </c>
      <c r="C77" s="638" t="s">
        <v>6</v>
      </c>
      <c r="D77" s="640" t="s">
        <v>492</v>
      </c>
      <c r="E77" s="562" t="s">
        <v>8</v>
      </c>
      <c r="F77" s="562" t="s">
        <v>9</v>
      </c>
      <c r="G77" s="562" t="s">
        <v>10</v>
      </c>
      <c r="H77" s="562" t="s">
        <v>11</v>
      </c>
      <c r="I77" s="563" t="s">
        <v>29</v>
      </c>
    </row>
    <row r="78" spans="2:9" ht="10.5">
      <c r="B78" s="637"/>
      <c r="C78" s="639"/>
      <c r="D78" s="641"/>
      <c r="E78" s="566" t="s">
        <v>37</v>
      </c>
      <c r="F78" s="566" t="s">
        <v>37</v>
      </c>
      <c r="G78" s="566" t="s">
        <v>37</v>
      </c>
      <c r="H78" s="566" t="s">
        <v>37</v>
      </c>
      <c r="I78" s="567"/>
    </row>
    <row r="79" spans="2:9" ht="10.5" thickBot="1">
      <c r="B79" s="568" t="s">
        <v>474</v>
      </c>
      <c r="C79" s="568" t="s">
        <v>475</v>
      </c>
      <c r="D79" s="568"/>
      <c r="E79" s="569">
        <v>15.1</v>
      </c>
      <c r="F79" s="569">
        <v>14.05</v>
      </c>
      <c r="G79" s="570">
        <v>14.3</v>
      </c>
      <c r="H79" s="569">
        <v>14.5</v>
      </c>
      <c r="I79" s="571">
        <f aca="true" t="shared" si="6" ref="I79:I84">SUM($E79+$F79+$G79+$H79)</f>
        <v>57.95</v>
      </c>
    </row>
    <row r="80" spans="2:9" ht="10.5" thickBot="1">
      <c r="B80" s="568" t="s">
        <v>476</v>
      </c>
      <c r="C80" s="568" t="s">
        <v>477</v>
      </c>
      <c r="D80" s="568"/>
      <c r="E80" s="569">
        <v>14.8</v>
      </c>
      <c r="F80" s="569">
        <v>14.4</v>
      </c>
      <c r="G80" s="570">
        <v>14.1</v>
      </c>
      <c r="H80" s="569">
        <v>14.3</v>
      </c>
      <c r="I80" s="571">
        <f t="shared" si="6"/>
        <v>57.60000000000001</v>
      </c>
    </row>
    <row r="81" spans="2:9" ht="10.5" thickBot="1">
      <c r="B81" s="568" t="s">
        <v>428</v>
      </c>
      <c r="C81" s="568" t="s">
        <v>300</v>
      </c>
      <c r="D81" s="568"/>
      <c r="E81" s="569">
        <v>14.5</v>
      </c>
      <c r="F81" s="569">
        <v>14.2</v>
      </c>
      <c r="G81" s="570">
        <v>14.4</v>
      </c>
      <c r="H81" s="569">
        <v>13.8</v>
      </c>
      <c r="I81" s="571">
        <f t="shared" si="6"/>
        <v>56.900000000000006</v>
      </c>
    </row>
    <row r="82" spans="2:9" ht="10.5" thickBot="1">
      <c r="B82" s="568" t="s">
        <v>478</v>
      </c>
      <c r="C82" s="568" t="s">
        <v>479</v>
      </c>
      <c r="D82" s="568"/>
      <c r="E82" s="569">
        <v>13.75</v>
      </c>
      <c r="F82" s="569">
        <v>13.4</v>
      </c>
      <c r="G82" s="570">
        <v>14</v>
      </c>
      <c r="H82" s="569">
        <v>14.1</v>
      </c>
      <c r="I82" s="571">
        <f t="shared" si="6"/>
        <v>55.25</v>
      </c>
    </row>
    <row r="83" spans="2:11" ht="10.5" thickBot="1">
      <c r="B83" s="568" t="s">
        <v>480</v>
      </c>
      <c r="C83" s="568" t="s">
        <v>481</v>
      </c>
      <c r="D83" s="568"/>
      <c r="E83" s="569">
        <v>15.1</v>
      </c>
      <c r="F83" s="569">
        <v>13.8</v>
      </c>
      <c r="G83" s="570">
        <v>14.2</v>
      </c>
      <c r="H83" s="569">
        <v>13.9</v>
      </c>
      <c r="I83" s="571">
        <f t="shared" si="6"/>
        <v>56.99999999999999</v>
      </c>
      <c r="K83" s="582" t="s">
        <v>495</v>
      </c>
    </row>
    <row r="84" spans="2:9" ht="10.5" thickBot="1">
      <c r="B84" s="568" t="s">
        <v>482</v>
      </c>
      <c r="C84" s="568" t="s">
        <v>456</v>
      </c>
      <c r="D84" s="568"/>
      <c r="E84" s="569">
        <v>15</v>
      </c>
      <c r="F84" s="569">
        <v>12.95</v>
      </c>
      <c r="G84" s="570">
        <v>14.4</v>
      </c>
      <c r="H84" s="569">
        <v>14.4</v>
      </c>
      <c r="I84" s="571">
        <f t="shared" si="6"/>
        <v>56.75</v>
      </c>
    </row>
    <row r="85" spans="2:9" ht="10.5">
      <c r="B85" s="642" t="s">
        <v>493</v>
      </c>
      <c r="C85" s="643"/>
      <c r="D85" s="644"/>
      <c r="E85" s="574">
        <f>SMALL(E79:E84,1)</f>
        <v>13.75</v>
      </c>
      <c r="F85" s="574">
        <f>SMALL(F79:F84,1)</f>
        <v>12.95</v>
      </c>
      <c r="G85" s="574">
        <f>SMALL(G79:G84,1)</f>
        <v>14</v>
      </c>
      <c r="H85" s="574">
        <f>SMALL(H79:H84,1)</f>
        <v>13.8</v>
      </c>
      <c r="I85" s="571"/>
    </row>
    <row r="86" spans="2:9" ht="10.5">
      <c r="B86" s="642" t="s">
        <v>493</v>
      </c>
      <c r="C86" s="643"/>
      <c r="D86" s="644"/>
      <c r="E86" s="574">
        <f>SMALL(E79:E84,2)</f>
        <v>14.5</v>
      </c>
      <c r="F86" s="574">
        <f>SMALL(F79:F84,2)</f>
        <v>13.4</v>
      </c>
      <c r="G86" s="574">
        <f>SMALL(G79:G84,2)</f>
        <v>14.1</v>
      </c>
      <c r="H86" s="574">
        <f>SMALL(H79:H84,2)</f>
        <v>13.9</v>
      </c>
      <c r="I86" s="575"/>
    </row>
    <row r="87" spans="2:9" ht="10.5" thickBot="1">
      <c r="B87" s="645" t="s">
        <v>494</v>
      </c>
      <c r="C87" s="646"/>
      <c r="D87" s="647"/>
      <c r="E87" s="576">
        <f>SUM(E79:E84)-E85-E86</f>
        <v>60</v>
      </c>
      <c r="F87" s="576">
        <f>SUM(F79:F84)-F85-F86</f>
        <v>56.45000000000001</v>
      </c>
      <c r="G87" s="576">
        <f>SUM(G79:G84)-G85-G86</f>
        <v>57.300000000000004</v>
      </c>
      <c r="H87" s="576">
        <f>SUM(H79:H84)-H85-H86</f>
        <v>57.30000000000002</v>
      </c>
      <c r="I87" s="577">
        <f>SUM($E87+$F87+$G87+$H87)</f>
        <v>231.05000000000004</v>
      </c>
    </row>
    <row r="88" ht="10.5" thickBot="1"/>
    <row r="89" spans="2:9" ht="10.5">
      <c r="B89" s="548" t="s">
        <v>505</v>
      </c>
      <c r="C89" s="549"/>
      <c r="D89" s="549"/>
      <c r="E89" s="549"/>
      <c r="F89" s="549"/>
      <c r="G89" s="549"/>
      <c r="H89" s="549"/>
      <c r="I89" s="550"/>
    </row>
    <row r="90" spans="2:9" ht="10.5" thickBot="1">
      <c r="B90" s="556" t="s">
        <v>488</v>
      </c>
      <c r="C90" s="592" t="str">
        <f>C6</f>
        <v>PROMOTION HONNEUR</v>
      </c>
      <c r="D90" s="557"/>
      <c r="E90" s="557"/>
      <c r="F90" s="557"/>
      <c r="G90" s="557"/>
      <c r="H90" s="557"/>
      <c r="I90" s="558"/>
    </row>
    <row r="91" spans="2:9" ht="10.5">
      <c r="B91" s="636" t="s">
        <v>34</v>
      </c>
      <c r="C91" s="638" t="s">
        <v>6</v>
      </c>
      <c r="D91" s="640" t="s">
        <v>492</v>
      </c>
      <c r="E91" s="562" t="s">
        <v>8</v>
      </c>
      <c r="F91" s="562" t="s">
        <v>9</v>
      </c>
      <c r="G91" s="562" t="s">
        <v>10</v>
      </c>
      <c r="H91" s="562" t="s">
        <v>11</v>
      </c>
      <c r="I91" s="563" t="s">
        <v>29</v>
      </c>
    </row>
    <row r="92" spans="2:9" ht="10.5">
      <c r="B92" s="637"/>
      <c r="C92" s="639"/>
      <c r="D92" s="641"/>
      <c r="E92" s="566" t="s">
        <v>37</v>
      </c>
      <c r="F92" s="566" t="s">
        <v>37</v>
      </c>
      <c r="G92" s="566" t="s">
        <v>37</v>
      </c>
      <c r="H92" s="566" t="s">
        <v>37</v>
      </c>
      <c r="I92" s="567"/>
    </row>
    <row r="93" spans="2:9" ht="10.5" thickBot="1">
      <c r="B93" s="568" t="s">
        <v>483</v>
      </c>
      <c r="C93" s="568" t="s">
        <v>484</v>
      </c>
      <c r="D93" s="568"/>
      <c r="E93" s="569">
        <v>14.6</v>
      </c>
      <c r="F93" s="569">
        <v>12.45</v>
      </c>
      <c r="G93" s="570">
        <v>13.5</v>
      </c>
      <c r="H93" s="569">
        <v>13.4</v>
      </c>
      <c r="I93" s="571">
        <f aca="true" t="shared" si="7" ref="I93:I98">SUM($E93+$F93+$G93+$H93)</f>
        <v>53.949999999999996</v>
      </c>
    </row>
    <row r="94" spans="2:9" ht="10.5" thickBot="1">
      <c r="B94" s="568" t="s">
        <v>485</v>
      </c>
      <c r="C94" s="568" t="s">
        <v>337</v>
      </c>
      <c r="D94" s="568"/>
      <c r="E94" s="569">
        <v>14.8</v>
      </c>
      <c r="F94" s="569">
        <v>13.9</v>
      </c>
      <c r="G94" s="570">
        <v>13.7</v>
      </c>
      <c r="H94" s="569">
        <v>14.6</v>
      </c>
      <c r="I94" s="571">
        <f t="shared" si="7"/>
        <v>57.00000000000001</v>
      </c>
    </row>
    <row r="95" spans="2:9" ht="10.5" thickBot="1">
      <c r="B95" s="568" t="s">
        <v>486</v>
      </c>
      <c r="C95" s="568" t="s">
        <v>145</v>
      </c>
      <c r="D95" s="568"/>
      <c r="E95" s="569">
        <v>14.7</v>
      </c>
      <c r="F95" s="569">
        <v>13.95</v>
      </c>
      <c r="G95" s="570">
        <v>14.4</v>
      </c>
      <c r="H95" s="569">
        <v>14.65</v>
      </c>
      <c r="I95" s="571">
        <f t="shared" si="7"/>
        <v>57.699999999999996</v>
      </c>
    </row>
    <row r="96" spans="2:11" ht="10.5" thickBot="1">
      <c r="B96" s="568" t="s">
        <v>486</v>
      </c>
      <c r="C96" s="568" t="s">
        <v>323</v>
      </c>
      <c r="D96" s="568"/>
      <c r="E96" s="569">
        <v>14.8</v>
      </c>
      <c r="F96" s="569">
        <v>13.75</v>
      </c>
      <c r="G96" s="570">
        <v>13.2</v>
      </c>
      <c r="H96" s="569">
        <v>14.4</v>
      </c>
      <c r="I96" s="571">
        <f t="shared" si="7"/>
        <v>56.15</v>
      </c>
      <c r="K96" s="582" t="s">
        <v>495</v>
      </c>
    </row>
    <row r="97" spans="2:9" ht="10.5" thickBot="1">
      <c r="B97" s="568" t="s">
        <v>350</v>
      </c>
      <c r="C97" s="568" t="s">
        <v>342</v>
      </c>
      <c r="D97" s="568"/>
      <c r="E97" s="569">
        <v>15.1</v>
      </c>
      <c r="F97" s="569">
        <v>12.8</v>
      </c>
      <c r="G97" s="570">
        <v>14.3</v>
      </c>
      <c r="H97" s="569">
        <v>14.6</v>
      </c>
      <c r="I97" s="571">
        <f t="shared" si="7"/>
        <v>56.800000000000004</v>
      </c>
    </row>
    <row r="98" spans="2:9" ht="10.5" thickBot="1">
      <c r="B98" s="568"/>
      <c r="C98" s="568"/>
      <c r="D98" s="568"/>
      <c r="E98" s="569">
        <v>0</v>
      </c>
      <c r="F98" s="569">
        <v>0</v>
      </c>
      <c r="G98" s="570">
        <v>0</v>
      </c>
      <c r="H98" s="569">
        <v>0</v>
      </c>
      <c r="I98" s="571">
        <f t="shared" si="7"/>
        <v>0</v>
      </c>
    </row>
    <row r="99" spans="2:9" ht="10.5">
      <c r="B99" s="642" t="s">
        <v>493</v>
      </c>
      <c r="C99" s="643"/>
      <c r="D99" s="644"/>
      <c r="E99" s="574">
        <f>SMALL(E93:E98,1)</f>
        <v>0</v>
      </c>
      <c r="F99" s="574">
        <f>SMALL(F93:F98,1)</f>
        <v>0</v>
      </c>
      <c r="G99" s="574">
        <f>SMALL(G93:G98,1)</f>
        <v>0</v>
      </c>
      <c r="H99" s="574">
        <f>SMALL(H93:H98,1)</f>
        <v>0</v>
      </c>
      <c r="I99" s="571"/>
    </row>
    <row r="100" spans="2:9" ht="10.5">
      <c r="B100" s="642" t="s">
        <v>493</v>
      </c>
      <c r="C100" s="643"/>
      <c r="D100" s="644"/>
      <c r="E100" s="574">
        <f>SMALL(E93:E98,2)</f>
        <v>14.6</v>
      </c>
      <c r="F100" s="574">
        <f>SMALL(F93:F98,2)</f>
        <v>12.45</v>
      </c>
      <c r="G100" s="574">
        <f>SMALL(G93:G98,2)</f>
        <v>13.2</v>
      </c>
      <c r="H100" s="574">
        <f>SMALL(H93:H98,2)</f>
        <v>13.4</v>
      </c>
      <c r="I100" s="575"/>
    </row>
    <row r="101" spans="2:9" ht="10.5" thickBot="1">
      <c r="B101" s="645" t="s">
        <v>494</v>
      </c>
      <c r="C101" s="646"/>
      <c r="D101" s="647"/>
      <c r="E101" s="576">
        <f>SUM(E93:E98)-E99-E100</f>
        <v>59.399999999999984</v>
      </c>
      <c r="F101" s="576">
        <f>SUM(F93:F98)-F99-F100</f>
        <v>54.39999999999999</v>
      </c>
      <c r="G101" s="576">
        <f>SUM(G93:G98)-G99-G100</f>
        <v>55.89999999999999</v>
      </c>
      <c r="H101" s="576">
        <f>SUM(H93:H98)-H99-H100</f>
        <v>58.24999999999999</v>
      </c>
      <c r="I101" s="577">
        <f>SUM($E101+$F101+$G101+$H101)</f>
        <v>227.95</v>
      </c>
    </row>
    <row r="102" ht="10.5" thickBot="1"/>
    <row r="103" spans="2:9" ht="10.5">
      <c r="B103" s="548" t="s">
        <v>506</v>
      </c>
      <c r="C103" s="549"/>
      <c r="D103" s="549"/>
      <c r="E103" s="549"/>
      <c r="F103" s="549"/>
      <c r="G103" s="549"/>
      <c r="H103" s="549"/>
      <c r="I103" s="550"/>
    </row>
    <row r="104" spans="2:9" ht="10.5" thickBot="1">
      <c r="B104" s="556" t="s">
        <v>488</v>
      </c>
      <c r="C104" s="592" t="str">
        <f>C6</f>
        <v>PROMOTION HONNEUR</v>
      </c>
      <c r="D104" s="557"/>
      <c r="E104" s="557"/>
      <c r="F104" s="557"/>
      <c r="G104" s="557"/>
      <c r="H104" s="557"/>
      <c r="I104" s="558"/>
    </row>
    <row r="105" spans="2:9" ht="10.5">
      <c r="B105" s="636" t="s">
        <v>34</v>
      </c>
      <c r="C105" s="638" t="s">
        <v>6</v>
      </c>
      <c r="D105" s="640" t="s">
        <v>492</v>
      </c>
      <c r="E105" s="562" t="s">
        <v>8</v>
      </c>
      <c r="F105" s="562" t="s">
        <v>9</v>
      </c>
      <c r="G105" s="562" t="s">
        <v>10</v>
      </c>
      <c r="H105" s="562" t="s">
        <v>11</v>
      </c>
      <c r="I105" s="563" t="s">
        <v>29</v>
      </c>
    </row>
    <row r="106" spans="2:9" ht="10.5">
      <c r="B106" s="637"/>
      <c r="C106" s="639"/>
      <c r="D106" s="641"/>
      <c r="E106" s="566" t="s">
        <v>37</v>
      </c>
      <c r="F106" s="566" t="s">
        <v>37</v>
      </c>
      <c r="G106" s="566" t="s">
        <v>37</v>
      </c>
      <c r="H106" s="566" t="s">
        <v>37</v>
      </c>
      <c r="I106" s="567"/>
    </row>
    <row r="107" spans="2:9" ht="10.5" thickBot="1">
      <c r="B107" s="568" t="s">
        <v>135</v>
      </c>
      <c r="C107" s="568" t="s">
        <v>361</v>
      </c>
      <c r="D107" s="568">
        <f>+'[1]RECAP EQUIP'!P76</f>
        <v>0</v>
      </c>
      <c r="E107" s="569">
        <v>14.1</v>
      </c>
      <c r="F107" s="569">
        <v>13.9</v>
      </c>
      <c r="G107" s="570">
        <v>14.6</v>
      </c>
      <c r="H107" s="569">
        <v>14.3</v>
      </c>
      <c r="I107" s="571">
        <f aca="true" t="shared" si="8" ref="I107:I112">SUM($E107+$F107+$G107+$H107)</f>
        <v>56.900000000000006</v>
      </c>
    </row>
    <row r="108" spans="2:9" ht="10.5" thickBot="1">
      <c r="B108" s="568" t="s">
        <v>362</v>
      </c>
      <c r="C108" s="568" t="s">
        <v>363</v>
      </c>
      <c r="D108" s="568">
        <f>+'[1]RECAP EQUIP'!P77</f>
        <v>0</v>
      </c>
      <c r="E108" s="569">
        <v>15.2</v>
      </c>
      <c r="F108" s="569">
        <v>13</v>
      </c>
      <c r="G108" s="570">
        <v>10.9</v>
      </c>
      <c r="H108" s="569">
        <v>14.6</v>
      </c>
      <c r="I108" s="571">
        <f t="shared" si="8"/>
        <v>53.7</v>
      </c>
    </row>
    <row r="109" spans="2:9" ht="10.5" thickBot="1">
      <c r="B109" s="568" t="s">
        <v>364</v>
      </c>
      <c r="C109" s="568" t="s">
        <v>268</v>
      </c>
      <c r="D109" s="568">
        <f>+'[1]RECAP EQUIP'!P78</f>
        <v>0</v>
      </c>
      <c r="E109" s="569">
        <v>15</v>
      </c>
      <c r="F109" s="569">
        <v>14.3</v>
      </c>
      <c r="G109" s="570">
        <v>14.4</v>
      </c>
      <c r="H109" s="569">
        <v>14.25</v>
      </c>
      <c r="I109" s="571">
        <f t="shared" si="8"/>
        <v>57.95</v>
      </c>
    </row>
    <row r="110" spans="2:11" ht="10.5" thickBot="1">
      <c r="B110" s="568" t="s">
        <v>365</v>
      </c>
      <c r="C110" s="568" t="s">
        <v>366</v>
      </c>
      <c r="D110" s="568">
        <f>+'[1]RECAP EQUIP'!P79</f>
        <v>0</v>
      </c>
      <c r="E110" s="569">
        <v>14.45</v>
      </c>
      <c r="F110" s="569">
        <v>14.1</v>
      </c>
      <c r="G110" s="570">
        <v>14.3</v>
      </c>
      <c r="H110" s="569">
        <v>14.7</v>
      </c>
      <c r="I110" s="571">
        <f t="shared" si="8"/>
        <v>57.55</v>
      </c>
      <c r="K110" s="582" t="s">
        <v>495</v>
      </c>
    </row>
    <row r="111" spans="2:9" ht="10.5" thickBot="1">
      <c r="B111" s="568" t="s">
        <v>367</v>
      </c>
      <c r="C111" s="568" t="s">
        <v>368</v>
      </c>
      <c r="D111" s="568">
        <f>+'[1]RECAP EQUIP'!P80</f>
        <v>0</v>
      </c>
      <c r="E111" s="569">
        <v>15.2</v>
      </c>
      <c r="F111" s="569">
        <v>14.5</v>
      </c>
      <c r="G111" s="570">
        <v>14.4</v>
      </c>
      <c r="H111" s="569">
        <v>14.3</v>
      </c>
      <c r="I111" s="571">
        <f t="shared" si="8"/>
        <v>58.400000000000006</v>
      </c>
    </row>
    <row r="112" spans="2:9" ht="10.5" thickBot="1">
      <c r="B112" s="568" t="s">
        <v>369</v>
      </c>
      <c r="C112" s="568" t="s">
        <v>370</v>
      </c>
      <c r="D112" s="568">
        <f>+'[1]RECAP EQUIP'!P81</f>
        <v>0</v>
      </c>
      <c r="E112" s="569">
        <v>15</v>
      </c>
      <c r="F112" s="569">
        <v>14.5</v>
      </c>
      <c r="G112" s="570">
        <v>14.1</v>
      </c>
      <c r="H112" s="569">
        <v>14.55</v>
      </c>
      <c r="I112" s="571">
        <f t="shared" si="8"/>
        <v>58.150000000000006</v>
      </c>
    </row>
    <row r="113" spans="2:9" ht="10.5">
      <c r="B113" s="642" t="s">
        <v>493</v>
      </c>
      <c r="C113" s="643"/>
      <c r="D113" s="644"/>
      <c r="E113" s="574">
        <f>SMALL(E107:E112,1)</f>
        <v>14.1</v>
      </c>
      <c r="F113" s="574">
        <f>SMALL(F107:F112,1)</f>
        <v>13</v>
      </c>
      <c r="G113" s="574">
        <f>SMALL(G107:G112,1)</f>
        <v>10.9</v>
      </c>
      <c r="H113" s="574">
        <f>SMALL(H107:H112,1)</f>
        <v>14.25</v>
      </c>
      <c r="I113" s="571"/>
    </row>
    <row r="114" spans="2:9" ht="10.5">
      <c r="B114" s="642" t="s">
        <v>493</v>
      </c>
      <c r="C114" s="643"/>
      <c r="D114" s="644"/>
      <c r="E114" s="574">
        <f>SMALL(E107:E112,2)</f>
        <v>14.45</v>
      </c>
      <c r="F114" s="574">
        <f>SMALL(F107:F112,2)</f>
        <v>13.9</v>
      </c>
      <c r="G114" s="574">
        <f>SMALL(G107:G112,2)</f>
        <v>14.1</v>
      </c>
      <c r="H114" s="574">
        <f>SMALL(H107:H112,2)</f>
        <v>14.3</v>
      </c>
      <c r="I114" s="575"/>
    </row>
    <row r="115" spans="2:9" ht="10.5" thickBot="1">
      <c r="B115" s="645" t="s">
        <v>494</v>
      </c>
      <c r="C115" s="646"/>
      <c r="D115" s="647"/>
      <c r="E115" s="576">
        <f>SUM(E107:E112)-E113-E114</f>
        <v>60.400000000000006</v>
      </c>
      <c r="F115" s="576">
        <f>SUM(F107:F112)-F113-F114</f>
        <v>57.40000000000001</v>
      </c>
      <c r="G115" s="576">
        <f>SUM(G107:G112)-G113-G114</f>
        <v>57.699999999999996</v>
      </c>
      <c r="H115" s="576">
        <f>SUM(H107:H112)-H113-H114</f>
        <v>58.14999999999999</v>
      </c>
      <c r="I115" s="577">
        <f>SUM($E115+$F115+$G115+$H115)</f>
        <v>233.64999999999998</v>
      </c>
    </row>
    <row r="116" ht="10.5" thickBot="1"/>
    <row r="117" spans="2:9" ht="10.5">
      <c r="B117" s="548" t="s">
        <v>507</v>
      </c>
      <c r="C117" s="549"/>
      <c r="D117" s="549"/>
      <c r="E117" s="549"/>
      <c r="F117" s="549"/>
      <c r="G117" s="549"/>
      <c r="H117" s="549"/>
      <c r="I117" s="550"/>
    </row>
    <row r="118" spans="2:9" ht="10.5" thickBot="1">
      <c r="B118" s="556" t="s">
        <v>488</v>
      </c>
      <c r="C118" s="592" t="str">
        <f>C6</f>
        <v>PROMOTION HONNEUR</v>
      </c>
      <c r="D118" s="557"/>
      <c r="E118" s="557"/>
      <c r="F118" s="557"/>
      <c r="G118" s="557"/>
      <c r="H118" s="557"/>
      <c r="I118" s="558"/>
    </row>
    <row r="119" spans="2:9" ht="10.5">
      <c r="B119" s="636" t="s">
        <v>34</v>
      </c>
      <c r="C119" s="638" t="s">
        <v>6</v>
      </c>
      <c r="D119" s="640" t="s">
        <v>492</v>
      </c>
      <c r="E119" s="562" t="s">
        <v>8</v>
      </c>
      <c r="F119" s="562" t="s">
        <v>9</v>
      </c>
      <c r="G119" s="562" t="s">
        <v>10</v>
      </c>
      <c r="H119" s="562" t="s">
        <v>11</v>
      </c>
      <c r="I119" s="563" t="s">
        <v>29</v>
      </c>
    </row>
    <row r="120" spans="2:9" ht="10.5">
      <c r="B120" s="637"/>
      <c r="C120" s="639"/>
      <c r="D120" s="641"/>
      <c r="E120" s="566" t="s">
        <v>37</v>
      </c>
      <c r="F120" s="566" t="s">
        <v>37</v>
      </c>
      <c r="G120" s="566" t="s">
        <v>37</v>
      </c>
      <c r="H120" s="566" t="s">
        <v>37</v>
      </c>
      <c r="I120" s="567"/>
    </row>
    <row r="121" spans="2:9" ht="10.5" thickBot="1">
      <c r="B121" s="568" t="s">
        <v>371</v>
      </c>
      <c r="C121" s="568" t="s">
        <v>372</v>
      </c>
      <c r="D121" s="568">
        <f>+'[1]RECAP EQUIP'!D84</f>
        <v>0</v>
      </c>
      <c r="E121" s="569">
        <v>15.2</v>
      </c>
      <c r="F121" s="569">
        <v>14.1</v>
      </c>
      <c r="G121" s="570">
        <v>14.3</v>
      </c>
      <c r="H121" s="569">
        <v>14.45</v>
      </c>
      <c r="I121" s="571">
        <f aca="true" t="shared" si="9" ref="I121:I126">SUM($E121+$F121+$G121+$H121)</f>
        <v>58.05</v>
      </c>
    </row>
    <row r="122" spans="2:9" ht="10.5" thickBot="1">
      <c r="B122" s="568" t="s">
        <v>373</v>
      </c>
      <c r="C122" s="568" t="s">
        <v>276</v>
      </c>
      <c r="D122" s="568">
        <f>+'[1]RECAP EQUIP'!D85</f>
        <v>0</v>
      </c>
      <c r="E122" s="569">
        <v>15</v>
      </c>
      <c r="F122" s="569">
        <v>14</v>
      </c>
      <c r="G122" s="570">
        <v>14.3</v>
      </c>
      <c r="H122" s="569">
        <v>14.3</v>
      </c>
      <c r="I122" s="571">
        <f t="shared" si="9"/>
        <v>57.599999999999994</v>
      </c>
    </row>
    <row r="123" spans="2:11" ht="10.5" thickBot="1">
      <c r="B123" s="568" t="s">
        <v>374</v>
      </c>
      <c r="C123" s="568" t="s">
        <v>276</v>
      </c>
      <c r="D123" s="568">
        <f>+'[1]RECAP EQUIP'!D86</f>
        <v>0</v>
      </c>
      <c r="E123" s="569">
        <v>14</v>
      </c>
      <c r="F123" s="569">
        <v>14.5</v>
      </c>
      <c r="G123" s="570">
        <v>14.2</v>
      </c>
      <c r="H123" s="569">
        <v>14.55</v>
      </c>
      <c r="I123" s="571">
        <f t="shared" si="9"/>
        <v>57.25</v>
      </c>
      <c r="K123" s="582" t="s">
        <v>495</v>
      </c>
    </row>
    <row r="124" spans="2:9" ht="10.5" thickBot="1">
      <c r="B124" s="568" t="s">
        <v>375</v>
      </c>
      <c r="C124" s="568" t="s">
        <v>376</v>
      </c>
      <c r="D124" s="568">
        <f>+'[1]RECAP EQUIP'!D87</f>
        <v>0</v>
      </c>
      <c r="E124" s="569">
        <v>14.95</v>
      </c>
      <c r="F124" s="569">
        <v>14.1</v>
      </c>
      <c r="G124" s="570">
        <v>13</v>
      </c>
      <c r="H124" s="569">
        <v>14.6</v>
      </c>
      <c r="I124" s="571">
        <f t="shared" si="9"/>
        <v>56.65</v>
      </c>
    </row>
    <row r="125" spans="2:9" ht="10.5" thickBot="1">
      <c r="B125" s="568" t="s">
        <v>377</v>
      </c>
      <c r="C125" s="568" t="s">
        <v>378</v>
      </c>
      <c r="D125" s="568">
        <f>+'[1]RECAP EQUIP'!D88</f>
        <v>0</v>
      </c>
      <c r="E125" s="569">
        <v>15.1</v>
      </c>
      <c r="F125" s="569">
        <v>14.3</v>
      </c>
      <c r="G125" s="570">
        <v>14.3</v>
      </c>
      <c r="H125" s="569">
        <v>14.2</v>
      </c>
      <c r="I125" s="571">
        <f t="shared" si="9"/>
        <v>57.900000000000006</v>
      </c>
    </row>
    <row r="126" spans="2:9" ht="10.5" thickBot="1">
      <c r="B126" s="568" t="s">
        <v>383</v>
      </c>
      <c r="C126" s="568" t="s">
        <v>384</v>
      </c>
      <c r="D126" s="568">
        <f>+'[1]RECAP EQUIP'!D89</f>
        <v>0</v>
      </c>
      <c r="E126" s="569">
        <v>14.4</v>
      </c>
      <c r="F126" s="569">
        <v>13.3</v>
      </c>
      <c r="G126" s="570">
        <v>14</v>
      </c>
      <c r="H126" s="569">
        <v>14.45</v>
      </c>
      <c r="I126" s="571">
        <f t="shared" si="9"/>
        <v>56.150000000000006</v>
      </c>
    </row>
    <row r="127" spans="2:9" ht="10.5">
      <c r="B127" s="642" t="s">
        <v>493</v>
      </c>
      <c r="C127" s="643"/>
      <c r="D127" s="644"/>
      <c r="E127" s="574">
        <f>SMALL(E121:E126,1)</f>
        <v>14</v>
      </c>
      <c r="F127" s="574">
        <f>SMALL(F121:F126,1)</f>
        <v>13.3</v>
      </c>
      <c r="G127" s="574">
        <f>SMALL(G121:G126,1)</f>
        <v>13</v>
      </c>
      <c r="H127" s="574">
        <f>SMALL(H121:H126,1)</f>
        <v>14.2</v>
      </c>
      <c r="I127" s="571"/>
    </row>
    <row r="128" spans="2:9" ht="10.5">
      <c r="B128" s="642" t="s">
        <v>493</v>
      </c>
      <c r="C128" s="643"/>
      <c r="D128" s="644"/>
      <c r="E128" s="574">
        <f>SMALL(E121:E126,2)</f>
        <v>14.4</v>
      </c>
      <c r="F128" s="574">
        <f>SMALL(F121:F126,2)</f>
        <v>14</v>
      </c>
      <c r="G128" s="574">
        <f>SMALL(G121:G126,2)</f>
        <v>14</v>
      </c>
      <c r="H128" s="574">
        <f>SMALL(H121:H126,2)</f>
        <v>14.3</v>
      </c>
      <c r="I128" s="575"/>
    </row>
    <row r="129" spans="2:9" ht="10.5" thickBot="1">
      <c r="B129" s="645" t="s">
        <v>494</v>
      </c>
      <c r="C129" s="646"/>
      <c r="D129" s="647"/>
      <c r="E129" s="576">
        <f>SUM(E121:E126)-E127-E128</f>
        <v>60.25000000000001</v>
      </c>
      <c r="F129" s="576">
        <f>SUM(F121:F126)-F127-F128</f>
        <v>57</v>
      </c>
      <c r="G129" s="576">
        <f>SUM(G121:G126)-G127-G128</f>
        <v>57.099999999999994</v>
      </c>
      <c r="H129" s="576">
        <f>SUM(H121:H126)-H127-H128</f>
        <v>58.05</v>
      </c>
      <c r="I129" s="577">
        <f>SUM($E129+$F129+$G129+$H129)</f>
        <v>232.39999999999998</v>
      </c>
    </row>
    <row r="130" ht="10.5" thickBot="1"/>
    <row r="131" spans="2:9" ht="10.5">
      <c r="B131" s="548" t="s">
        <v>508</v>
      </c>
      <c r="C131" s="549"/>
      <c r="D131" s="549"/>
      <c r="E131" s="549"/>
      <c r="F131" s="549"/>
      <c r="G131" s="549"/>
      <c r="H131" s="549"/>
      <c r="I131" s="550"/>
    </row>
    <row r="132" spans="2:9" ht="10.5" thickBot="1">
      <c r="B132" s="556" t="s">
        <v>488</v>
      </c>
      <c r="C132" s="592" t="str">
        <f>C6</f>
        <v>PROMOTION HONNEUR</v>
      </c>
      <c r="D132" s="557"/>
      <c r="E132" s="557"/>
      <c r="F132" s="557"/>
      <c r="G132" s="557"/>
      <c r="H132" s="557"/>
      <c r="I132" s="558"/>
    </row>
    <row r="133" spans="2:9" ht="10.5">
      <c r="B133" s="636" t="s">
        <v>34</v>
      </c>
      <c r="C133" s="638" t="s">
        <v>6</v>
      </c>
      <c r="D133" s="640" t="s">
        <v>492</v>
      </c>
      <c r="E133" s="562" t="s">
        <v>8</v>
      </c>
      <c r="F133" s="562" t="s">
        <v>9</v>
      </c>
      <c r="G133" s="562" t="s">
        <v>10</v>
      </c>
      <c r="H133" s="562" t="s">
        <v>11</v>
      </c>
      <c r="I133" s="563" t="s">
        <v>29</v>
      </c>
    </row>
    <row r="134" spans="2:9" ht="10.5">
      <c r="B134" s="637"/>
      <c r="C134" s="639"/>
      <c r="D134" s="641"/>
      <c r="E134" s="566" t="s">
        <v>37</v>
      </c>
      <c r="F134" s="566" t="s">
        <v>37</v>
      </c>
      <c r="G134" s="566" t="s">
        <v>37</v>
      </c>
      <c r="H134" s="566" t="s">
        <v>37</v>
      </c>
      <c r="I134" s="567"/>
    </row>
    <row r="135" spans="2:9" ht="10.5" thickBot="1">
      <c r="B135" s="568" t="s">
        <v>379</v>
      </c>
      <c r="C135" s="568" t="s">
        <v>380</v>
      </c>
      <c r="D135" s="568">
        <f>+'[1]RECAP EQUIP'!H84</f>
        <v>0</v>
      </c>
      <c r="E135" s="569">
        <v>0</v>
      </c>
      <c r="F135" s="569">
        <v>0</v>
      </c>
      <c r="G135" s="570">
        <v>0</v>
      </c>
      <c r="H135" s="569">
        <v>0</v>
      </c>
      <c r="I135" s="571">
        <f aca="true" t="shared" si="10" ref="I135:I140">SUM($E135+$F135+$G135+$H135)</f>
        <v>0</v>
      </c>
    </row>
    <row r="136" spans="2:9" ht="10.5" thickBot="1">
      <c r="B136" s="568" t="s">
        <v>381</v>
      </c>
      <c r="C136" s="568" t="s">
        <v>382</v>
      </c>
      <c r="D136" s="568">
        <f>+'[1]RECAP EQUIP'!H85</f>
        <v>0</v>
      </c>
      <c r="E136" s="569">
        <v>0</v>
      </c>
      <c r="F136" s="569">
        <v>0</v>
      </c>
      <c r="G136" s="570">
        <v>0</v>
      </c>
      <c r="H136" s="569">
        <v>0</v>
      </c>
      <c r="I136" s="571">
        <f t="shared" si="10"/>
        <v>0</v>
      </c>
    </row>
    <row r="137" spans="2:9" ht="10.5" thickBot="1">
      <c r="B137" s="568"/>
      <c r="C137" s="568"/>
      <c r="D137" s="568">
        <f>+'[1]RECAP EQUIP'!H86</f>
        <v>0</v>
      </c>
      <c r="E137" s="569">
        <v>0</v>
      </c>
      <c r="F137" s="569">
        <v>0</v>
      </c>
      <c r="G137" s="570">
        <v>0</v>
      </c>
      <c r="H137" s="569">
        <v>0</v>
      </c>
      <c r="I137" s="571">
        <f t="shared" si="10"/>
        <v>0</v>
      </c>
    </row>
    <row r="138" spans="2:11" ht="10.5" thickBot="1">
      <c r="B138" s="568"/>
      <c r="C138" s="568"/>
      <c r="D138" s="568">
        <f>+'[1]RECAP EQUIP'!H87</f>
        <v>0</v>
      </c>
      <c r="E138" s="569">
        <v>0</v>
      </c>
      <c r="F138" s="569">
        <v>0</v>
      </c>
      <c r="G138" s="570">
        <v>0</v>
      </c>
      <c r="H138" s="569">
        <v>0</v>
      </c>
      <c r="I138" s="571">
        <f t="shared" si="10"/>
        <v>0</v>
      </c>
      <c r="K138" s="582" t="s">
        <v>495</v>
      </c>
    </row>
    <row r="139" spans="2:9" ht="10.5" thickBot="1">
      <c r="B139" s="568"/>
      <c r="C139" s="568"/>
      <c r="D139" s="568">
        <f>+'[1]RECAP EQUIP'!H88</f>
        <v>0</v>
      </c>
      <c r="E139" s="569">
        <v>0</v>
      </c>
      <c r="F139" s="569">
        <v>0</v>
      </c>
      <c r="G139" s="570">
        <v>0</v>
      </c>
      <c r="H139" s="569">
        <v>0</v>
      </c>
      <c r="I139" s="571">
        <f t="shared" si="10"/>
        <v>0</v>
      </c>
    </row>
    <row r="140" spans="2:9" ht="10.5" thickBot="1">
      <c r="B140" s="568"/>
      <c r="C140" s="568"/>
      <c r="D140" s="568">
        <f>+'[1]RECAP EQUIP'!H89</f>
        <v>0</v>
      </c>
      <c r="E140" s="569">
        <v>0</v>
      </c>
      <c r="F140" s="569">
        <v>0</v>
      </c>
      <c r="G140" s="570">
        <v>0</v>
      </c>
      <c r="H140" s="569">
        <v>0</v>
      </c>
      <c r="I140" s="571">
        <f t="shared" si="10"/>
        <v>0</v>
      </c>
    </row>
    <row r="141" spans="2:9" ht="10.5">
      <c r="B141" s="642" t="s">
        <v>493</v>
      </c>
      <c r="C141" s="643"/>
      <c r="D141" s="644"/>
      <c r="E141" s="574">
        <f>SMALL(E135:E140,1)</f>
        <v>0</v>
      </c>
      <c r="F141" s="574">
        <f>SMALL(F135:F140,1)</f>
        <v>0</v>
      </c>
      <c r="G141" s="574">
        <f>SMALL(G135:G140,1)</f>
        <v>0</v>
      </c>
      <c r="H141" s="574">
        <f>SMALL(H135:H140,1)</f>
        <v>0</v>
      </c>
      <c r="I141" s="571"/>
    </row>
    <row r="142" spans="2:9" ht="10.5">
      <c r="B142" s="642" t="s">
        <v>493</v>
      </c>
      <c r="C142" s="643"/>
      <c r="D142" s="644"/>
      <c r="E142" s="574">
        <f>SMALL(E135:E140,2)</f>
        <v>0</v>
      </c>
      <c r="F142" s="574">
        <f>SMALL(F135:F140,2)</f>
        <v>0</v>
      </c>
      <c r="G142" s="574">
        <f>SMALL(G135:G140,2)</f>
        <v>0</v>
      </c>
      <c r="H142" s="574">
        <f>SMALL(H135:H140,2)</f>
        <v>0</v>
      </c>
      <c r="I142" s="575"/>
    </row>
    <row r="143" spans="2:9" ht="10.5" thickBot="1">
      <c r="B143" s="645" t="s">
        <v>494</v>
      </c>
      <c r="C143" s="646"/>
      <c r="D143" s="647"/>
      <c r="E143" s="576">
        <f>SUM(E135:E140)-E141-E142</f>
        <v>0</v>
      </c>
      <c r="F143" s="576">
        <f>SUM(F135:F140)-F141-F142</f>
        <v>0</v>
      </c>
      <c r="G143" s="576">
        <f>SUM(G135:G140)-G141-G142</f>
        <v>0</v>
      </c>
      <c r="H143" s="576">
        <f>SUM(H135:H140)-H141-H142</f>
        <v>0</v>
      </c>
      <c r="I143" s="577">
        <f>SUM($E143+$F143+$G143+$H143)</f>
        <v>0</v>
      </c>
    </row>
    <row r="144" ht="10.5" thickBot="1"/>
    <row r="145" spans="2:9" ht="10.5">
      <c r="B145" s="548" t="s">
        <v>15</v>
      </c>
      <c r="C145" s="549"/>
      <c r="D145" s="549"/>
      <c r="E145" s="549"/>
      <c r="F145" s="549"/>
      <c r="G145" s="549"/>
      <c r="H145" s="549"/>
      <c r="I145" s="550"/>
    </row>
    <row r="146" spans="2:9" ht="10.5" thickBot="1">
      <c r="B146" s="556" t="s">
        <v>488</v>
      </c>
      <c r="C146" s="592" t="str">
        <f>C6</f>
        <v>PROMOTION HONNEUR</v>
      </c>
      <c r="D146" s="557"/>
      <c r="E146" s="557"/>
      <c r="F146" s="557"/>
      <c r="G146" s="557"/>
      <c r="H146" s="557"/>
      <c r="I146" s="558"/>
    </row>
    <row r="147" spans="2:9" ht="10.5">
      <c r="B147" s="636" t="s">
        <v>34</v>
      </c>
      <c r="C147" s="638" t="s">
        <v>6</v>
      </c>
      <c r="D147" s="640" t="s">
        <v>492</v>
      </c>
      <c r="E147" s="562" t="s">
        <v>8</v>
      </c>
      <c r="F147" s="562" t="s">
        <v>9</v>
      </c>
      <c r="G147" s="562" t="s">
        <v>10</v>
      </c>
      <c r="H147" s="562" t="s">
        <v>11</v>
      </c>
      <c r="I147" s="563" t="s">
        <v>29</v>
      </c>
    </row>
    <row r="148" spans="2:9" ht="10.5">
      <c r="B148" s="637"/>
      <c r="C148" s="639"/>
      <c r="D148" s="641"/>
      <c r="E148" s="566" t="s">
        <v>37</v>
      </c>
      <c r="F148" s="566" t="s">
        <v>37</v>
      </c>
      <c r="G148" s="566" t="s">
        <v>37</v>
      </c>
      <c r="H148" s="566" t="s">
        <v>37</v>
      </c>
      <c r="I148" s="567"/>
    </row>
    <row r="149" spans="2:9" ht="10.5" thickBot="1">
      <c r="B149" s="568" t="s">
        <v>277</v>
      </c>
      <c r="C149" s="568" t="s">
        <v>278</v>
      </c>
      <c r="D149" s="568">
        <f>+'[1]RECAP EQUIP'!L84</f>
        <v>0</v>
      </c>
      <c r="E149" s="569">
        <v>15.2</v>
      </c>
      <c r="F149" s="569">
        <v>13.7</v>
      </c>
      <c r="G149" s="570">
        <v>12.4</v>
      </c>
      <c r="H149" s="569">
        <v>14.6</v>
      </c>
      <c r="I149" s="571">
        <f aca="true" t="shared" si="11" ref="I149:I154">SUM($E149+$F149+$G149+$H149)</f>
        <v>55.9</v>
      </c>
    </row>
    <row r="150" spans="2:9" ht="10.5" thickBot="1">
      <c r="B150" s="568" t="s">
        <v>279</v>
      </c>
      <c r="C150" s="568" t="s">
        <v>280</v>
      </c>
      <c r="D150" s="568">
        <f>+'[1]RECAP EQUIP'!L85</f>
        <v>0</v>
      </c>
      <c r="E150" s="569">
        <v>14.8</v>
      </c>
      <c r="F150" s="569">
        <v>13.4</v>
      </c>
      <c r="G150" s="570">
        <v>13.9</v>
      </c>
      <c r="H150" s="569">
        <v>14.3</v>
      </c>
      <c r="I150" s="571">
        <f t="shared" si="11"/>
        <v>56.400000000000006</v>
      </c>
    </row>
    <row r="151" spans="2:9" ht="10.5" thickBot="1">
      <c r="B151" s="568" t="s">
        <v>281</v>
      </c>
      <c r="C151" s="568" t="s">
        <v>282</v>
      </c>
      <c r="D151" s="568">
        <f>+'[1]RECAP EQUIP'!L86</f>
        <v>0</v>
      </c>
      <c r="E151" s="569">
        <v>14.9</v>
      </c>
      <c r="F151" s="569">
        <v>14.4</v>
      </c>
      <c r="G151" s="570">
        <v>14.7</v>
      </c>
      <c r="H151" s="569">
        <v>14.6</v>
      </c>
      <c r="I151" s="571">
        <f t="shared" si="11"/>
        <v>58.6</v>
      </c>
    </row>
    <row r="152" spans="2:9" ht="10.5" thickBot="1">
      <c r="B152" s="568" t="s">
        <v>283</v>
      </c>
      <c r="C152" s="568" t="s">
        <v>284</v>
      </c>
      <c r="D152" s="568">
        <f>+'[1]RECAP EQUIP'!L87</f>
        <v>0</v>
      </c>
      <c r="E152" s="569">
        <v>14.7</v>
      </c>
      <c r="F152" s="569">
        <v>14.35</v>
      </c>
      <c r="G152" s="570">
        <v>14.2</v>
      </c>
      <c r="H152" s="569">
        <v>14.85</v>
      </c>
      <c r="I152" s="571">
        <f t="shared" si="11"/>
        <v>58.1</v>
      </c>
    </row>
    <row r="153" spans="2:11" ht="10.5" thickBot="1">
      <c r="B153" s="568" t="s">
        <v>285</v>
      </c>
      <c r="C153" s="568" t="s">
        <v>286</v>
      </c>
      <c r="D153" s="568">
        <f>+'[1]RECAP EQUIP'!L88</f>
        <v>0</v>
      </c>
      <c r="E153" s="569">
        <v>15.3</v>
      </c>
      <c r="F153" s="569">
        <v>14.3</v>
      </c>
      <c r="G153" s="570">
        <v>14.6</v>
      </c>
      <c r="H153" s="569">
        <v>14.6</v>
      </c>
      <c r="I153" s="571">
        <f t="shared" si="11"/>
        <v>58.800000000000004</v>
      </c>
      <c r="K153" s="582" t="s">
        <v>495</v>
      </c>
    </row>
    <row r="154" spans="2:9" ht="10.5" thickBot="1">
      <c r="B154" s="568"/>
      <c r="C154" s="568"/>
      <c r="D154" s="568">
        <f>+'[1]RECAP EQUIP'!L89</f>
        <v>0</v>
      </c>
      <c r="E154" s="569">
        <v>0</v>
      </c>
      <c r="F154" s="569">
        <v>0</v>
      </c>
      <c r="G154" s="570">
        <v>0</v>
      </c>
      <c r="H154" s="569">
        <v>0</v>
      </c>
      <c r="I154" s="571">
        <f t="shared" si="11"/>
        <v>0</v>
      </c>
    </row>
    <row r="155" spans="2:9" ht="10.5">
      <c r="B155" s="642" t="s">
        <v>493</v>
      </c>
      <c r="C155" s="643"/>
      <c r="D155" s="644"/>
      <c r="E155" s="574">
        <f>SMALL(E149:E154,1)</f>
        <v>0</v>
      </c>
      <c r="F155" s="574">
        <f>SMALL(F149:F154,1)</f>
        <v>0</v>
      </c>
      <c r="G155" s="574">
        <f>SMALL(G149:G154,1)</f>
        <v>0</v>
      </c>
      <c r="H155" s="574">
        <f>SMALL(H149:H154,1)</f>
        <v>0</v>
      </c>
      <c r="I155" s="571"/>
    </row>
    <row r="156" spans="2:9" ht="10.5">
      <c r="B156" s="642" t="s">
        <v>493</v>
      </c>
      <c r="C156" s="643"/>
      <c r="D156" s="644"/>
      <c r="E156" s="574">
        <f>SMALL(E149:E154,2)</f>
        <v>14.7</v>
      </c>
      <c r="F156" s="574">
        <f>SMALL(F149:F154,2)</f>
        <v>13.4</v>
      </c>
      <c r="G156" s="574">
        <f>SMALL(G149:G154,2)</f>
        <v>12.4</v>
      </c>
      <c r="H156" s="574">
        <f>SMALL(H149:H154,2)</f>
        <v>14.3</v>
      </c>
      <c r="I156" s="575"/>
    </row>
    <row r="157" spans="2:9" ht="10.5" thickBot="1">
      <c r="B157" s="645" t="s">
        <v>494</v>
      </c>
      <c r="C157" s="646"/>
      <c r="D157" s="647"/>
      <c r="E157" s="576">
        <f>SUM(E149:E154)-E155-E156</f>
        <v>60.19999999999999</v>
      </c>
      <c r="F157" s="576">
        <f>SUM(F149:F154)-F155-F156</f>
        <v>56.75000000000001</v>
      </c>
      <c r="G157" s="576">
        <f>SUM(G149:G154)-G155-G156</f>
        <v>57.4</v>
      </c>
      <c r="H157" s="576">
        <f>SUM(H149:H154)-H155-H156</f>
        <v>58.650000000000006</v>
      </c>
      <c r="I157" s="577">
        <f>SUM($E157+$F157+$G157+$H157)</f>
        <v>233</v>
      </c>
    </row>
    <row r="158" ht="10.5" thickBot="1"/>
    <row r="159" spans="2:9" ht="10.5">
      <c r="B159" s="548" t="s">
        <v>509</v>
      </c>
      <c r="C159" s="549"/>
      <c r="D159" s="549"/>
      <c r="E159" s="549"/>
      <c r="F159" s="549"/>
      <c r="G159" s="549"/>
      <c r="H159" s="549"/>
      <c r="I159" s="550"/>
    </row>
    <row r="160" spans="2:9" ht="10.5" thickBot="1">
      <c r="B160" s="556" t="s">
        <v>488</v>
      </c>
      <c r="C160" s="592" t="str">
        <f>C6</f>
        <v>PROMOTION HONNEUR</v>
      </c>
      <c r="D160" s="557"/>
      <c r="E160" s="557"/>
      <c r="F160" s="557"/>
      <c r="G160" s="557"/>
      <c r="H160" s="557"/>
      <c r="I160" s="558"/>
    </row>
    <row r="161" spans="2:9" ht="10.5">
      <c r="B161" s="636" t="s">
        <v>34</v>
      </c>
      <c r="C161" s="638" t="s">
        <v>6</v>
      </c>
      <c r="D161" s="640" t="s">
        <v>492</v>
      </c>
      <c r="E161" s="562" t="s">
        <v>8</v>
      </c>
      <c r="F161" s="562" t="s">
        <v>9</v>
      </c>
      <c r="G161" s="562" t="s">
        <v>10</v>
      </c>
      <c r="H161" s="562" t="s">
        <v>11</v>
      </c>
      <c r="I161" s="563" t="s">
        <v>29</v>
      </c>
    </row>
    <row r="162" spans="2:9" ht="10.5">
      <c r="B162" s="637"/>
      <c r="C162" s="639"/>
      <c r="D162" s="641"/>
      <c r="E162" s="566" t="s">
        <v>37</v>
      </c>
      <c r="F162" s="566" t="s">
        <v>37</v>
      </c>
      <c r="G162" s="566" t="s">
        <v>37</v>
      </c>
      <c r="H162" s="566" t="s">
        <v>37</v>
      </c>
      <c r="I162" s="567"/>
    </row>
    <row r="163" spans="2:9" ht="10.5" thickBot="1">
      <c r="B163" s="568" t="s">
        <v>341</v>
      </c>
      <c r="C163" s="568" t="s">
        <v>342</v>
      </c>
      <c r="D163" s="568">
        <f>+'[1]RECAP EQUIP'!P84</f>
        <v>0</v>
      </c>
      <c r="E163" s="569">
        <v>15</v>
      </c>
      <c r="F163" s="569">
        <v>14</v>
      </c>
      <c r="G163" s="570">
        <v>14.2</v>
      </c>
      <c r="H163" s="569">
        <v>14.7</v>
      </c>
      <c r="I163" s="571">
        <f aca="true" t="shared" si="12" ref="I163:I168">SUM($E163+$F163+$G163+$H163)</f>
        <v>57.900000000000006</v>
      </c>
    </row>
    <row r="164" spans="2:9" ht="10.5" thickBot="1">
      <c r="B164" s="568" t="s">
        <v>343</v>
      </c>
      <c r="C164" s="568" t="s">
        <v>344</v>
      </c>
      <c r="D164" s="568">
        <f>+'[1]RECAP EQUIP'!P85</f>
        <v>0</v>
      </c>
      <c r="E164" s="569">
        <v>14.9</v>
      </c>
      <c r="F164" s="569">
        <v>14.4</v>
      </c>
      <c r="G164" s="570">
        <v>13.7</v>
      </c>
      <c r="H164" s="569">
        <v>14.35</v>
      </c>
      <c r="I164" s="571">
        <f t="shared" si="12"/>
        <v>57.35</v>
      </c>
    </row>
    <row r="165" spans="2:11" ht="10.5" thickBot="1">
      <c r="B165" s="568" t="s">
        <v>218</v>
      </c>
      <c r="C165" s="568" t="s">
        <v>345</v>
      </c>
      <c r="D165" s="568">
        <f>+'[1]RECAP EQUIP'!P86</f>
        <v>0</v>
      </c>
      <c r="E165" s="569">
        <v>14.4</v>
      </c>
      <c r="F165" s="569">
        <v>14.25</v>
      </c>
      <c r="G165" s="570">
        <v>13.9</v>
      </c>
      <c r="H165" s="569">
        <v>14.55</v>
      </c>
      <c r="I165" s="571">
        <f t="shared" si="12"/>
        <v>57.099999999999994</v>
      </c>
      <c r="K165" s="582" t="s">
        <v>495</v>
      </c>
    </row>
    <row r="166" spans="2:9" ht="10.5" thickBot="1">
      <c r="B166" s="568" t="s">
        <v>346</v>
      </c>
      <c r="C166" s="568" t="s">
        <v>347</v>
      </c>
      <c r="D166" s="568">
        <f>+'[1]RECAP EQUIP'!P87</f>
        <v>0</v>
      </c>
      <c r="E166" s="569">
        <v>14.5</v>
      </c>
      <c r="F166" s="569">
        <v>13.9</v>
      </c>
      <c r="G166" s="570">
        <v>14.1</v>
      </c>
      <c r="H166" s="569">
        <v>14.8</v>
      </c>
      <c r="I166" s="571">
        <f t="shared" si="12"/>
        <v>57.3</v>
      </c>
    </row>
    <row r="167" spans="2:9" ht="10.5" thickBot="1">
      <c r="B167" s="568" t="s">
        <v>348</v>
      </c>
      <c r="C167" s="568" t="s">
        <v>349</v>
      </c>
      <c r="D167" s="568">
        <f>+'[1]RECAP EQUIP'!P88</f>
        <v>0</v>
      </c>
      <c r="E167" s="569">
        <v>14.6</v>
      </c>
      <c r="F167" s="569">
        <v>13.8</v>
      </c>
      <c r="G167" s="570">
        <v>14.5</v>
      </c>
      <c r="H167" s="569">
        <v>14.5</v>
      </c>
      <c r="I167" s="571">
        <f t="shared" si="12"/>
        <v>57.4</v>
      </c>
    </row>
    <row r="168" spans="2:9" ht="10.5" thickBot="1">
      <c r="B168" s="568" t="s">
        <v>350</v>
      </c>
      <c r="C168" s="568" t="s">
        <v>351</v>
      </c>
      <c r="D168" s="568">
        <f>+'[1]RECAP EQUIP'!P89</f>
        <v>0</v>
      </c>
      <c r="E168" s="569">
        <v>13.9</v>
      </c>
      <c r="F168" s="569">
        <v>14.15</v>
      </c>
      <c r="G168" s="570">
        <v>13.3</v>
      </c>
      <c r="H168" s="569">
        <v>14.65</v>
      </c>
      <c r="I168" s="571">
        <f t="shared" si="12"/>
        <v>56</v>
      </c>
    </row>
    <row r="169" spans="2:9" ht="10.5">
      <c r="B169" s="642" t="s">
        <v>493</v>
      </c>
      <c r="C169" s="643"/>
      <c r="D169" s="644"/>
      <c r="E169" s="574">
        <f>SMALL(E163:E168,1)</f>
        <v>13.9</v>
      </c>
      <c r="F169" s="574">
        <f>SMALL(F163:F168,1)</f>
        <v>13.8</v>
      </c>
      <c r="G169" s="574">
        <f>SMALL(G163:G168,1)</f>
        <v>13.3</v>
      </c>
      <c r="H169" s="574">
        <f>SMALL(H163:H168,1)</f>
        <v>14.35</v>
      </c>
      <c r="I169" s="571"/>
    </row>
    <row r="170" spans="2:9" ht="10.5">
      <c r="B170" s="642" t="s">
        <v>493</v>
      </c>
      <c r="C170" s="643"/>
      <c r="D170" s="644"/>
      <c r="E170" s="574">
        <f>SMALL(E163:E168,2)</f>
        <v>14.4</v>
      </c>
      <c r="F170" s="574">
        <f>SMALL(F163:F168,2)</f>
        <v>13.9</v>
      </c>
      <c r="G170" s="574">
        <f>SMALL(G163:G168,2)</f>
        <v>13.7</v>
      </c>
      <c r="H170" s="574">
        <f>SMALL(H163:H168,2)</f>
        <v>14.5</v>
      </c>
      <c r="I170" s="575"/>
    </row>
    <row r="171" spans="2:9" ht="10.5" thickBot="1">
      <c r="B171" s="645" t="s">
        <v>494</v>
      </c>
      <c r="C171" s="646"/>
      <c r="D171" s="647"/>
      <c r="E171" s="576">
        <f>SUM(E163:E168)-E169-E170</f>
        <v>58.99999999999999</v>
      </c>
      <c r="F171" s="576">
        <f>SUM(F163:F168)-F169-F170</f>
        <v>56.800000000000004</v>
      </c>
      <c r="G171" s="576">
        <f>SUM(G163:G168)-G169-G170</f>
        <v>56.7</v>
      </c>
      <c r="H171" s="576">
        <f>SUM(H163:H168)-H169-H170</f>
        <v>58.7</v>
      </c>
      <c r="I171" s="577">
        <f>SUM($E171+$F171+$G171+$H171)</f>
        <v>231.2</v>
      </c>
    </row>
    <row r="172" ht="10.5" thickBot="1"/>
    <row r="173" spans="2:9" ht="10.5">
      <c r="B173" s="548" t="s">
        <v>510</v>
      </c>
      <c r="C173" s="549"/>
      <c r="D173" s="549"/>
      <c r="E173" s="549"/>
      <c r="F173" s="549"/>
      <c r="G173" s="549"/>
      <c r="H173" s="549"/>
      <c r="I173" s="550"/>
    </row>
    <row r="174" spans="2:9" ht="10.5" thickBot="1">
      <c r="B174" s="556" t="s">
        <v>488</v>
      </c>
      <c r="C174" s="592" t="str">
        <f>C6</f>
        <v>PROMOTION HONNEUR</v>
      </c>
      <c r="D174" s="557"/>
      <c r="E174" s="557"/>
      <c r="F174" s="557"/>
      <c r="G174" s="557"/>
      <c r="H174" s="557"/>
      <c r="I174" s="558"/>
    </row>
    <row r="175" spans="2:9" ht="10.5">
      <c r="B175" s="636" t="s">
        <v>34</v>
      </c>
      <c r="C175" s="638" t="s">
        <v>6</v>
      </c>
      <c r="D175" s="640" t="s">
        <v>492</v>
      </c>
      <c r="E175" s="562" t="s">
        <v>8</v>
      </c>
      <c r="F175" s="562" t="s">
        <v>9</v>
      </c>
      <c r="G175" s="562" t="s">
        <v>10</v>
      </c>
      <c r="H175" s="562" t="s">
        <v>11</v>
      </c>
      <c r="I175" s="563" t="s">
        <v>29</v>
      </c>
    </row>
    <row r="176" spans="2:9" ht="10.5">
      <c r="B176" s="637"/>
      <c r="C176" s="639"/>
      <c r="D176" s="641"/>
      <c r="E176" s="566" t="s">
        <v>37</v>
      </c>
      <c r="F176" s="566" t="s">
        <v>37</v>
      </c>
      <c r="G176" s="566" t="s">
        <v>37</v>
      </c>
      <c r="H176" s="566" t="s">
        <v>37</v>
      </c>
      <c r="I176" s="567"/>
    </row>
    <row r="177" spans="2:9" ht="10.5" thickBot="1">
      <c r="B177" s="568" t="s">
        <v>352</v>
      </c>
      <c r="C177" s="568" t="s">
        <v>215</v>
      </c>
      <c r="D177" s="568"/>
      <c r="E177" s="569">
        <v>14.3</v>
      </c>
      <c r="F177" s="569">
        <v>13.8</v>
      </c>
      <c r="G177" s="570">
        <v>13.3</v>
      </c>
      <c r="H177" s="569">
        <v>14.3</v>
      </c>
      <c r="I177" s="571">
        <f aca="true" t="shared" si="13" ref="I177:I182">SUM($E177+$F177+$G177+$H177)</f>
        <v>55.7</v>
      </c>
    </row>
    <row r="178" spans="2:9" ht="10.5" thickBot="1">
      <c r="B178" s="568" t="s">
        <v>353</v>
      </c>
      <c r="C178" s="568" t="s">
        <v>354</v>
      </c>
      <c r="D178" s="568"/>
      <c r="E178" s="569">
        <v>14.4</v>
      </c>
      <c r="F178" s="569">
        <v>13.6</v>
      </c>
      <c r="G178" s="570">
        <v>13.9</v>
      </c>
      <c r="H178" s="569">
        <v>14.65</v>
      </c>
      <c r="I178" s="571">
        <f t="shared" si="13"/>
        <v>56.55</v>
      </c>
    </row>
    <row r="179" spans="2:11" ht="10.5" thickBot="1">
      <c r="B179" s="568" t="s">
        <v>355</v>
      </c>
      <c r="C179" s="568" t="s">
        <v>356</v>
      </c>
      <c r="D179" s="568"/>
      <c r="E179" s="569">
        <v>14.1</v>
      </c>
      <c r="F179" s="569">
        <v>12.8</v>
      </c>
      <c r="G179" s="570">
        <v>13.5</v>
      </c>
      <c r="H179" s="569">
        <v>14.4</v>
      </c>
      <c r="I179" s="571">
        <f t="shared" si="13"/>
        <v>54.8</v>
      </c>
      <c r="K179" s="582" t="s">
        <v>495</v>
      </c>
    </row>
    <row r="180" spans="2:9" ht="10.5" thickBot="1">
      <c r="B180" s="568" t="s">
        <v>357</v>
      </c>
      <c r="C180" s="568" t="s">
        <v>358</v>
      </c>
      <c r="D180" s="568"/>
      <c r="E180" s="569">
        <v>15.1</v>
      </c>
      <c r="F180" s="569">
        <v>13.5</v>
      </c>
      <c r="G180" s="570">
        <v>13.8</v>
      </c>
      <c r="H180" s="569">
        <v>14.45</v>
      </c>
      <c r="I180" s="571">
        <f t="shared" si="13"/>
        <v>56.85000000000001</v>
      </c>
    </row>
    <row r="181" spans="2:9" ht="10.5" thickBot="1">
      <c r="B181" s="568" t="s">
        <v>359</v>
      </c>
      <c r="C181" s="568" t="s">
        <v>360</v>
      </c>
      <c r="D181" s="568"/>
      <c r="E181" s="569">
        <v>14.4</v>
      </c>
      <c r="F181" s="569">
        <v>13.8</v>
      </c>
      <c r="G181" s="570">
        <v>14</v>
      </c>
      <c r="H181" s="569">
        <v>14.75</v>
      </c>
      <c r="I181" s="571">
        <f t="shared" si="13"/>
        <v>56.95</v>
      </c>
    </row>
    <row r="182" spans="2:9" ht="10.5" thickBot="1">
      <c r="B182" s="568"/>
      <c r="C182" s="568"/>
      <c r="D182" s="568"/>
      <c r="E182" s="569">
        <v>0</v>
      </c>
      <c r="F182" s="569">
        <v>0</v>
      </c>
      <c r="G182" s="570">
        <v>0</v>
      </c>
      <c r="H182" s="569">
        <v>0</v>
      </c>
      <c r="I182" s="571">
        <f t="shared" si="13"/>
        <v>0</v>
      </c>
    </row>
    <row r="183" spans="2:9" ht="10.5">
      <c r="B183" s="642" t="s">
        <v>493</v>
      </c>
      <c r="C183" s="643"/>
      <c r="D183" s="644"/>
      <c r="E183" s="574">
        <f>SMALL(E177:E182,1)</f>
        <v>0</v>
      </c>
      <c r="F183" s="574">
        <f>SMALL(F177:F182,1)</f>
        <v>0</v>
      </c>
      <c r="G183" s="574">
        <f>SMALL(G177:G182,1)</f>
        <v>0</v>
      </c>
      <c r="H183" s="574">
        <f>SMALL(H177:H182,1)</f>
        <v>0</v>
      </c>
      <c r="I183" s="571"/>
    </row>
    <row r="184" spans="2:9" ht="10.5">
      <c r="B184" s="642" t="s">
        <v>493</v>
      </c>
      <c r="C184" s="643"/>
      <c r="D184" s="644"/>
      <c r="E184" s="574">
        <f>SMALL(E177:E182,2)</f>
        <v>14.1</v>
      </c>
      <c r="F184" s="574">
        <f>SMALL(F177:F182,2)</f>
        <v>12.8</v>
      </c>
      <c r="G184" s="574">
        <f>SMALL(G177:G182,2)</f>
        <v>13.3</v>
      </c>
      <c r="H184" s="574">
        <f>SMALL(H177:H182,2)</f>
        <v>14.3</v>
      </c>
      <c r="I184" s="575"/>
    </row>
    <row r="185" spans="2:9" ht="10.5" thickBot="1">
      <c r="B185" s="645" t="s">
        <v>494</v>
      </c>
      <c r="C185" s="646"/>
      <c r="D185" s="647"/>
      <c r="E185" s="576">
        <f>SUM(E177:E182)-E183-E184</f>
        <v>58.20000000000001</v>
      </c>
      <c r="F185" s="576">
        <f>SUM(F177:F182)-F183-F184</f>
        <v>54.7</v>
      </c>
      <c r="G185" s="576">
        <f>SUM(G177:G182)-G183-G184</f>
        <v>55.2</v>
      </c>
      <c r="H185" s="576">
        <f>SUM(H177:H182)-H183-H184</f>
        <v>58.25</v>
      </c>
      <c r="I185" s="577">
        <f>SUM($E185+$F185+$G185+$H185)</f>
        <v>226.35000000000002</v>
      </c>
    </row>
    <row r="186" ht="10.5" thickBot="1"/>
    <row r="187" spans="2:9" ht="10.5">
      <c r="B187" s="548" t="s">
        <v>115</v>
      </c>
      <c r="C187" s="549"/>
      <c r="D187" s="549"/>
      <c r="E187" s="549"/>
      <c r="F187" s="549"/>
      <c r="G187" s="549"/>
      <c r="H187" s="549"/>
      <c r="I187" s="550"/>
    </row>
    <row r="188" spans="2:9" ht="10.5" thickBot="1">
      <c r="B188" s="556" t="s">
        <v>488</v>
      </c>
      <c r="C188" s="592" t="str">
        <f>C6</f>
        <v>PROMOTION HONNEUR</v>
      </c>
      <c r="D188" s="557"/>
      <c r="E188" s="557"/>
      <c r="F188" s="557"/>
      <c r="G188" s="557"/>
      <c r="H188" s="557"/>
      <c r="I188" s="558"/>
    </row>
    <row r="189" spans="2:9" ht="10.5">
      <c r="B189" s="636" t="s">
        <v>34</v>
      </c>
      <c r="C189" s="638" t="s">
        <v>6</v>
      </c>
      <c r="D189" s="640" t="s">
        <v>492</v>
      </c>
      <c r="E189" s="562" t="s">
        <v>8</v>
      </c>
      <c r="F189" s="562" t="s">
        <v>9</v>
      </c>
      <c r="G189" s="562" t="s">
        <v>10</v>
      </c>
      <c r="H189" s="562" t="s">
        <v>11</v>
      </c>
      <c r="I189" s="563" t="s">
        <v>29</v>
      </c>
    </row>
    <row r="190" spans="2:9" ht="10.5">
      <c r="B190" s="637"/>
      <c r="C190" s="639"/>
      <c r="D190" s="641"/>
      <c r="E190" s="566" t="s">
        <v>37</v>
      </c>
      <c r="F190" s="566" t="s">
        <v>37</v>
      </c>
      <c r="G190" s="566" t="s">
        <v>37</v>
      </c>
      <c r="H190" s="566" t="s">
        <v>37</v>
      </c>
      <c r="I190" s="567"/>
    </row>
    <row r="191" spans="2:9" ht="10.5" thickBot="1">
      <c r="B191" s="568" t="s">
        <v>242</v>
      </c>
      <c r="C191" s="568" t="s">
        <v>243</v>
      </c>
      <c r="D191" s="568"/>
      <c r="E191" s="569">
        <v>14.9</v>
      </c>
      <c r="F191" s="569">
        <v>13.05</v>
      </c>
      <c r="G191" s="570">
        <v>13.5</v>
      </c>
      <c r="H191" s="569">
        <v>14.2</v>
      </c>
      <c r="I191" s="571">
        <f aca="true" t="shared" si="14" ref="I191:I196">SUM($E191+$F191+$G191+$H191)</f>
        <v>55.650000000000006</v>
      </c>
    </row>
    <row r="192" spans="2:9" ht="10.5" thickBot="1">
      <c r="B192" s="568" t="s">
        <v>244</v>
      </c>
      <c r="C192" s="568" t="s">
        <v>245</v>
      </c>
      <c r="D192" s="568"/>
      <c r="E192" s="569">
        <v>14.6</v>
      </c>
      <c r="F192" s="569">
        <v>14.3</v>
      </c>
      <c r="G192" s="570">
        <v>13.9</v>
      </c>
      <c r="H192" s="569">
        <v>13.9</v>
      </c>
      <c r="I192" s="571">
        <f t="shared" si="14"/>
        <v>56.699999999999996</v>
      </c>
    </row>
    <row r="193" spans="2:11" ht="10.5" thickBot="1">
      <c r="B193" s="568" t="s">
        <v>246</v>
      </c>
      <c r="C193" s="568" t="s">
        <v>243</v>
      </c>
      <c r="D193" s="568"/>
      <c r="E193" s="569">
        <v>14.9</v>
      </c>
      <c r="F193" s="569">
        <v>13.75</v>
      </c>
      <c r="G193" s="570">
        <v>14</v>
      </c>
      <c r="H193" s="569">
        <v>14.3</v>
      </c>
      <c r="I193" s="571">
        <f t="shared" si="14"/>
        <v>56.95</v>
      </c>
      <c r="K193" s="582" t="s">
        <v>495</v>
      </c>
    </row>
    <row r="194" spans="2:9" ht="10.5" thickBot="1">
      <c r="B194" s="568" t="s">
        <v>496</v>
      </c>
      <c r="C194" s="568" t="s">
        <v>497</v>
      </c>
      <c r="D194" s="568"/>
      <c r="E194" s="569">
        <v>15</v>
      </c>
      <c r="F194" s="569">
        <v>13.65</v>
      </c>
      <c r="G194" s="570">
        <v>14.2</v>
      </c>
      <c r="H194" s="569">
        <v>13.7</v>
      </c>
      <c r="I194" s="571">
        <f t="shared" si="14"/>
        <v>56.55</v>
      </c>
    </row>
    <row r="195" spans="2:9" ht="10.5" thickBot="1">
      <c r="B195" s="568" t="s">
        <v>250</v>
      </c>
      <c r="C195" s="568" t="s">
        <v>251</v>
      </c>
      <c r="D195" s="568"/>
      <c r="E195" s="569">
        <v>14.3</v>
      </c>
      <c r="F195" s="569">
        <v>12.2</v>
      </c>
      <c r="G195" s="570">
        <v>12.8</v>
      </c>
      <c r="H195" s="569">
        <v>14</v>
      </c>
      <c r="I195" s="571">
        <f t="shared" si="14"/>
        <v>53.3</v>
      </c>
    </row>
    <row r="196" spans="2:9" ht="10.5" thickBot="1">
      <c r="B196" s="568" t="s">
        <v>248</v>
      </c>
      <c r="C196" s="568" t="s">
        <v>249</v>
      </c>
      <c r="D196" s="568"/>
      <c r="E196" s="569">
        <v>15.2</v>
      </c>
      <c r="F196" s="569">
        <v>14.1</v>
      </c>
      <c r="G196" s="570">
        <v>14.4</v>
      </c>
      <c r="H196" s="569">
        <v>14.4</v>
      </c>
      <c r="I196" s="571">
        <f t="shared" si="14"/>
        <v>58.099999999999994</v>
      </c>
    </row>
    <row r="197" spans="2:9" ht="10.5">
      <c r="B197" s="642" t="s">
        <v>493</v>
      </c>
      <c r="C197" s="643"/>
      <c r="D197" s="644"/>
      <c r="E197" s="574">
        <f>SMALL(E191:E196,1)</f>
        <v>14.3</v>
      </c>
      <c r="F197" s="574">
        <f>SMALL(F191:F196,1)</f>
        <v>12.2</v>
      </c>
      <c r="G197" s="574">
        <f>SMALL(G191:G196,1)</f>
        <v>12.8</v>
      </c>
      <c r="H197" s="574">
        <f>SMALL(H191:H196,1)</f>
        <v>13.7</v>
      </c>
      <c r="I197" s="571"/>
    </row>
    <row r="198" spans="2:9" ht="10.5">
      <c r="B198" s="642" t="s">
        <v>493</v>
      </c>
      <c r="C198" s="643"/>
      <c r="D198" s="644"/>
      <c r="E198" s="574">
        <f>SMALL(E191:E196,2)</f>
        <v>14.6</v>
      </c>
      <c r="F198" s="574">
        <f>SMALL(F191:F196,2)</f>
        <v>13.05</v>
      </c>
      <c r="G198" s="574">
        <f>SMALL(G191:G196,2)</f>
        <v>13.5</v>
      </c>
      <c r="H198" s="574">
        <f>SMALL(H191:H196,2)</f>
        <v>13.9</v>
      </c>
      <c r="I198" s="575"/>
    </row>
    <row r="199" spans="2:9" ht="10.5" thickBot="1">
      <c r="B199" s="645" t="s">
        <v>494</v>
      </c>
      <c r="C199" s="646"/>
      <c r="D199" s="647"/>
      <c r="E199" s="576">
        <f>SUM(E191:E196)-E197-E198</f>
        <v>60.00000000000001</v>
      </c>
      <c r="F199" s="576">
        <f>SUM(F191:F196)-F197-F198</f>
        <v>55.8</v>
      </c>
      <c r="G199" s="576">
        <f>SUM(G191:G196)-G197-G198</f>
        <v>56.5</v>
      </c>
      <c r="H199" s="576">
        <f>SUM(H191:H196)-H197-H198</f>
        <v>56.90000000000001</v>
      </c>
      <c r="I199" s="577">
        <f>SUM($E199+$F199+$G199+$H199)</f>
        <v>229.20000000000002</v>
      </c>
    </row>
    <row r="200" ht="10.5" thickBot="1"/>
    <row r="201" spans="2:9" ht="10.5">
      <c r="B201" s="548"/>
      <c r="C201" s="549"/>
      <c r="D201" s="549"/>
      <c r="E201" s="549"/>
      <c r="F201" s="549"/>
      <c r="G201" s="549"/>
      <c r="H201" s="549"/>
      <c r="I201" s="550"/>
    </row>
    <row r="202" spans="2:9" ht="10.5" thickBot="1">
      <c r="B202" s="556" t="s">
        <v>488</v>
      </c>
      <c r="C202" s="592" t="str">
        <f>C6</f>
        <v>PROMOTION HONNEUR</v>
      </c>
      <c r="D202" s="557"/>
      <c r="E202" s="557"/>
      <c r="F202" s="557"/>
      <c r="G202" s="557"/>
      <c r="H202" s="557"/>
      <c r="I202" s="558"/>
    </row>
    <row r="203" spans="2:9" ht="10.5">
      <c r="B203" s="636" t="s">
        <v>34</v>
      </c>
      <c r="C203" s="638" t="s">
        <v>6</v>
      </c>
      <c r="D203" s="640" t="s">
        <v>492</v>
      </c>
      <c r="E203" s="562" t="s">
        <v>8</v>
      </c>
      <c r="F203" s="562" t="s">
        <v>9</v>
      </c>
      <c r="G203" s="562" t="s">
        <v>10</v>
      </c>
      <c r="H203" s="562" t="s">
        <v>11</v>
      </c>
      <c r="I203" s="563" t="s">
        <v>29</v>
      </c>
    </row>
    <row r="204" spans="2:9" ht="10.5">
      <c r="B204" s="637"/>
      <c r="C204" s="639"/>
      <c r="D204" s="641"/>
      <c r="E204" s="566" t="s">
        <v>37</v>
      </c>
      <c r="F204" s="566" t="s">
        <v>37</v>
      </c>
      <c r="G204" s="566" t="s">
        <v>37</v>
      </c>
      <c r="H204" s="566" t="s">
        <v>37</v>
      </c>
      <c r="I204" s="567"/>
    </row>
    <row r="205" spans="2:9" ht="10.5" thickBot="1">
      <c r="B205" s="568">
        <f>+'[1]RECAP EQUIP'!J92</f>
        <v>0</v>
      </c>
      <c r="C205" s="568">
        <f>+'[1]RECAP EQUIP'!K92</f>
        <v>0</v>
      </c>
      <c r="D205" s="568">
        <f>+'[1]RECAP EQUIP'!L92</f>
        <v>0</v>
      </c>
      <c r="E205" s="569">
        <v>0</v>
      </c>
      <c r="F205" s="569">
        <v>0</v>
      </c>
      <c r="G205" s="570">
        <v>0</v>
      </c>
      <c r="H205" s="569">
        <v>0</v>
      </c>
      <c r="I205" s="571">
        <f aca="true" t="shared" si="15" ref="I205:I210">SUM($E205+$F205+$G205+$H205)</f>
        <v>0</v>
      </c>
    </row>
    <row r="206" spans="2:9" ht="10.5" thickBot="1">
      <c r="B206" s="568">
        <f>+'[1]RECAP EQUIP'!J93</f>
        <v>0</v>
      </c>
      <c r="C206" s="568">
        <f>+'[1]RECAP EQUIP'!K93</f>
        <v>0</v>
      </c>
      <c r="D206" s="568">
        <f>+'[1]RECAP EQUIP'!L93</f>
        <v>0</v>
      </c>
      <c r="E206" s="569">
        <v>0</v>
      </c>
      <c r="F206" s="569">
        <v>0</v>
      </c>
      <c r="G206" s="570">
        <v>0</v>
      </c>
      <c r="H206" s="569">
        <v>0</v>
      </c>
      <c r="I206" s="571">
        <f t="shared" si="15"/>
        <v>0</v>
      </c>
    </row>
    <row r="207" spans="2:11" ht="10.5" thickBot="1">
      <c r="B207" s="568">
        <f>+'[1]RECAP EQUIP'!J94</f>
        <v>0</v>
      </c>
      <c r="C207" s="568">
        <f>+'[1]RECAP EQUIP'!K94</f>
        <v>0</v>
      </c>
      <c r="D207" s="568">
        <f>+'[1]RECAP EQUIP'!L94</f>
        <v>0</v>
      </c>
      <c r="E207" s="569">
        <v>0</v>
      </c>
      <c r="F207" s="569">
        <v>0</v>
      </c>
      <c r="G207" s="570">
        <v>0</v>
      </c>
      <c r="H207" s="569">
        <v>0</v>
      </c>
      <c r="I207" s="571">
        <f t="shared" si="15"/>
        <v>0</v>
      </c>
      <c r="K207" s="582" t="s">
        <v>495</v>
      </c>
    </row>
    <row r="208" spans="2:9" ht="10.5" thickBot="1">
      <c r="B208" s="568">
        <f>+'[1]RECAP EQUIP'!J95</f>
        <v>0</v>
      </c>
      <c r="C208" s="568">
        <f>+'[1]RECAP EQUIP'!K95</f>
        <v>0</v>
      </c>
      <c r="D208" s="568">
        <f>+'[1]RECAP EQUIP'!L95</f>
        <v>0</v>
      </c>
      <c r="E208" s="569">
        <v>0</v>
      </c>
      <c r="F208" s="569">
        <v>0</v>
      </c>
      <c r="G208" s="570">
        <v>0</v>
      </c>
      <c r="H208" s="569">
        <v>0</v>
      </c>
      <c r="I208" s="571">
        <f t="shared" si="15"/>
        <v>0</v>
      </c>
    </row>
    <row r="209" spans="2:9" ht="10.5" thickBot="1">
      <c r="B209" s="568">
        <f>+'[1]RECAP EQUIP'!J96</f>
        <v>0</v>
      </c>
      <c r="C209" s="568">
        <f>+'[1]RECAP EQUIP'!K96</f>
        <v>0</v>
      </c>
      <c r="D209" s="568">
        <f>+'[1]RECAP EQUIP'!L96</f>
        <v>0</v>
      </c>
      <c r="E209" s="569">
        <v>0</v>
      </c>
      <c r="F209" s="569">
        <v>0</v>
      </c>
      <c r="G209" s="570">
        <v>0</v>
      </c>
      <c r="H209" s="569">
        <v>0</v>
      </c>
      <c r="I209" s="571">
        <f t="shared" si="15"/>
        <v>0</v>
      </c>
    </row>
    <row r="210" spans="2:9" ht="10.5" thickBot="1">
      <c r="B210" s="568">
        <f>+'[1]RECAP EQUIP'!J97</f>
        <v>0</v>
      </c>
      <c r="C210" s="568">
        <f>+'[1]RECAP EQUIP'!K97</f>
        <v>0</v>
      </c>
      <c r="D210" s="568">
        <f>+'[1]RECAP EQUIP'!L97</f>
        <v>0</v>
      </c>
      <c r="E210" s="569">
        <v>0</v>
      </c>
      <c r="F210" s="569">
        <v>0</v>
      </c>
      <c r="G210" s="570">
        <v>0</v>
      </c>
      <c r="H210" s="569">
        <v>0</v>
      </c>
      <c r="I210" s="571">
        <f t="shared" si="15"/>
        <v>0</v>
      </c>
    </row>
    <row r="211" spans="2:9" ht="10.5">
      <c r="B211" s="642" t="s">
        <v>493</v>
      </c>
      <c r="C211" s="643"/>
      <c r="D211" s="644"/>
      <c r="E211" s="574">
        <f>SMALL(E205:E210,1)</f>
        <v>0</v>
      </c>
      <c r="F211" s="574">
        <f>SMALL(F205:F210,1)</f>
        <v>0</v>
      </c>
      <c r="G211" s="574">
        <f>SMALL(G205:G210,1)</f>
        <v>0</v>
      </c>
      <c r="H211" s="574">
        <f>SMALL(H205:H210,1)</f>
        <v>0</v>
      </c>
      <c r="I211" s="571"/>
    </row>
    <row r="212" spans="2:9" ht="10.5">
      <c r="B212" s="642" t="s">
        <v>493</v>
      </c>
      <c r="C212" s="643"/>
      <c r="D212" s="644"/>
      <c r="E212" s="574">
        <f>SMALL(E205:E210,2)</f>
        <v>0</v>
      </c>
      <c r="F212" s="574">
        <f>SMALL(F205:F210,2)</f>
        <v>0</v>
      </c>
      <c r="G212" s="574">
        <f>SMALL(G205:G210,2)</f>
        <v>0</v>
      </c>
      <c r="H212" s="574">
        <f>SMALL(H205:H210,2)</f>
        <v>0</v>
      </c>
      <c r="I212" s="575"/>
    </row>
    <row r="213" spans="2:9" ht="10.5" thickBot="1">
      <c r="B213" s="645" t="s">
        <v>494</v>
      </c>
      <c r="C213" s="646"/>
      <c r="D213" s="647"/>
      <c r="E213" s="576">
        <f>SUM(E205:E210)-E211-E212</f>
        <v>0</v>
      </c>
      <c r="F213" s="576">
        <f>SUM(F205:F210)-F211-F212</f>
        <v>0</v>
      </c>
      <c r="G213" s="576">
        <f>SUM(G205:G210)-G211-G212</f>
        <v>0</v>
      </c>
      <c r="H213" s="576">
        <f>SUM(H205:H210)-H211-H212</f>
        <v>0</v>
      </c>
      <c r="I213" s="577">
        <f>SUM($E213+$F213+$G213+$H213)</f>
        <v>0</v>
      </c>
    </row>
    <row r="214" ht="10.5" thickBot="1"/>
    <row r="215" spans="2:9" ht="10.5">
      <c r="B215" s="548"/>
      <c r="C215" s="549"/>
      <c r="D215" s="549"/>
      <c r="E215" s="549"/>
      <c r="F215" s="549"/>
      <c r="G215" s="549"/>
      <c r="H215" s="549"/>
      <c r="I215" s="550"/>
    </row>
    <row r="216" spans="2:9" ht="10.5" thickBot="1">
      <c r="B216" s="556" t="s">
        <v>488</v>
      </c>
      <c r="C216" s="592" t="str">
        <f>C6</f>
        <v>PROMOTION HONNEUR</v>
      </c>
      <c r="D216" s="557"/>
      <c r="E216" s="557"/>
      <c r="F216" s="557"/>
      <c r="G216" s="557"/>
      <c r="H216" s="557"/>
      <c r="I216" s="558"/>
    </row>
    <row r="217" spans="2:9" ht="10.5">
      <c r="B217" s="636" t="s">
        <v>34</v>
      </c>
      <c r="C217" s="638" t="s">
        <v>6</v>
      </c>
      <c r="D217" s="640" t="s">
        <v>492</v>
      </c>
      <c r="E217" s="562" t="s">
        <v>8</v>
      </c>
      <c r="F217" s="562" t="s">
        <v>9</v>
      </c>
      <c r="G217" s="562" t="s">
        <v>10</v>
      </c>
      <c r="H217" s="562" t="s">
        <v>11</v>
      </c>
      <c r="I217" s="563" t="s">
        <v>29</v>
      </c>
    </row>
    <row r="218" spans="2:9" ht="10.5">
      <c r="B218" s="637"/>
      <c r="C218" s="639"/>
      <c r="D218" s="641"/>
      <c r="E218" s="566" t="s">
        <v>37</v>
      </c>
      <c r="F218" s="566" t="s">
        <v>37</v>
      </c>
      <c r="G218" s="566" t="s">
        <v>37</v>
      </c>
      <c r="H218" s="566" t="s">
        <v>37</v>
      </c>
      <c r="I218" s="567"/>
    </row>
    <row r="219" spans="2:9" ht="10.5" thickBot="1">
      <c r="B219" s="568">
        <f>+'[1]RECAP EQUIP'!N92</f>
        <v>0</v>
      </c>
      <c r="C219" s="568">
        <f>+'[1]RECAP EQUIP'!O92</f>
        <v>0</v>
      </c>
      <c r="D219" s="568">
        <f>+'[1]RECAP EQUIP'!P92</f>
        <v>0</v>
      </c>
      <c r="E219" s="569">
        <v>0</v>
      </c>
      <c r="F219" s="569">
        <v>0</v>
      </c>
      <c r="G219" s="570">
        <v>0</v>
      </c>
      <c r="H219" s="569">
        <v>0</v>
      </c>
      <c r="I219" s="571">
        <f aca="true" t="shared" si="16" ref="I219:I224">SUM($E219+$F219+$G219+$H219)</f>
        <v>0</v>
      </c>
    </row>
    <row r="220" spans="2:9" ht="10.5" thickBot="1">
      <c r="B220" s="568">
        <f>+'[1]RECAP EQUIP'!N93</f>
        <v>0</v>
      </c>
      <c r="C220" s="568">
        <f>+'[1]RECAP EQUIP'!O93</f>
        <v>0</v>
      </c>
      <c r="D220" s="568">
        <f>+'[1]RECAP EQUIP'!P93</f>
        <v>0</v>
      </c>
      <c r="E220" s="569">
        <v>0</v>
      </c>
      <c r="F220" s="569">
        <v>0</v>
      </c>
      <c r="G220" s="570">
        <v>0</v>
      </c>
      <c r="H220" s="569">
        <v>0</v>
      </c>
      <c r="I220" s="571">
        <f t="shared" si="16"/>
        <v>0</v>
      </c>
    </row>
    <row r="221" spans="2:11" ht="10.5" thickBot="1">
      <c r="B221" s="568">
        <f>+'[1]RECAP EQUIP'!N94</f>
        <v>0</v>
      </c>
      <c r="C221" s="568">
        <f>+'[1]RECAP EQUIP'!O94</f>
        <v>0</v>
      </c>
      <c r="D221" s="568">
        <f>+'[1]RECAP EQUIP'!P94</f>
        <v>0</v>
      </c>
      <c r="E221" s="569">
        <v>0</v>
      </c>
      <c r="F221" s="569">
        <v>0</v>
      </c>
      <c r="G221" s="570">
        <v>0</v>
      </c>
      <c r="H221" s="569">
        <v>0</v>
      </c>
      <c r="I221" s="571">
        <f t="shared" si="16"/>
        <v>0</v>
      </c>
      <c r="K221" s="582" t="s">
        <v>495</v>
      </c>
    </row>
    <row r="222" spans="2:9" ht="10.5" thickBot="1">
      <c r="B222" s="568">
        <f>+'[1]RECAP EQUIP'!N95</f>
        <v>0</v>
      </c>
      <c r="C222" s="568">
        <f>+'[1]RECAP EQUIP'!O95</f>
        <v>0</v>
      </c>
      <c r="D222" s="568">
        <f>+'[1]RECAP EQUIP'!P95</f>
        <v>0</v>
      </c>
      <c r="E222" s="569">
        <v>0</v>
      </c>
      <c r="F222" s="569">
        <v>0</v>
      </c>
      <c r="G222" s="570">
        <v>0</v>
      </c>
      <c r="H222" s="569">
        <v>0</v>
      </c>
      <c r="I222" s="571">
        <f t="shared" si="16"/>
        <v>0</v>
      </c>
    </row>
    <row r="223" spans="2:9" ht="10.5" thickBot="1">
      <c r="B223" s="568">
        <f>+'[1]RECAP EQUIP'!N96</f>
        <v>0</v>
      </c>
      <c r="C223" s="568">
        <f>+'[1]RECAP EQUIP'!O96</f>
        <v>0</v>
      </c>
      <c r="D223" s="568">
        <f>+'[1]RECAP EQUIP'!P96</f>
        <v>0</v>
      </c>
      <c r="E223" s="569">
        <v>0</v>
      </c>
      <c r="F223" s="569">
        <v>0</v>
      </c>
      <c r="G223" s="570">
        <v>0</v>
      </c>
      <c r="H223" s="569">
        <v>0</v>
      </c>
      <c r="I223" s="571">
        <f t="shared" si="16"/>
        <v>0</v>
      </c>
    </row>
    <row r="224" spans="2:9" ht="10.5" thickBot="1">
      <c r="B224" s="568">
        <f>+'[1]RECAP EQUIP'!N97</f>
        <v>0</v>
      </c>
      <c r="C224" s="568">
        <f>+'[1]RECAP EQUIP'!O97</f>
        <v>0</v>
      </c>
      <c r="D224" s="568">
        <f>+'[1]RECAP EQUIP'!P97</f>
        <v>0</v>
      </c>
      <c r="E224" s="569">
        <v>0</v>
      </c>
      <c r="F224" s="569">
        <v>0</v>
      </c>
      <c r="G224" s="570">
        <v>0</v>
      </c>
      <c r="H224" s="569">
        <v>0</v>
      </c>
      <c r="I224" s="571">
        <f t="shared" si="16"/>
        <v>0</v>
      </c>
    </row>
    <row r="225" spans="2:9" ht="10.5">
      <c r="B225" s="642" t="s">
        <v>493</v>
      </c>
      <c r="C225" s="643"/>
      <c r="D225" s="644"/>
      <c r="E225" s="574">
        <f>SMALL(E219:E224,1)</f>
        <v>0</v>
      </c>
      <c r="F225" s="574">
        <f>SMALL(F219:F224,1)</f>
        <v>0</v>
      </c>
      <c r="G225" s="574">
        <f>SMALL(G219:G224,1)</f>
        <v>0</v>
      </c>
      <c r="H225" s="574">
        <f>SMALL(H219:H224,1)</f>
        <v>0</v>
      </c>
      <c r="I225" s="571"/>
    </row>
    <row r="226" spans="2:9" ht="10.5">
      <c r="B226" s="642" t="s">
        <v>493</v>
      </c>
      <c r="C226" s="643"/>
      <c r="D226" s="644"/>
      <c r="E226" s="574">
        <f>SMALL(E219:E224,2)</f>
        <v>0</v>
      </c>
      <c r="F226" s="574">
        <f>SMALL(F219:F224,2)</f>
        <v>0</v>
      </c>
      <c r="G226" s="574">
        <f>SMALL(G219:G224,2)</f>
        <v>0</v>
      </c>
      <c r="H226" s="574">
        <f>SMALL(H219:H224,2)</f>
        <v>0</v>
      </c>
      <c r="I226" s="575"/>
    </row>
    <row r="227" spans="2:9" ht="10.5" thickBot="1">
      <c r="B227" s="645" t="s">
        <v>494</v>
      </c>
      <c r="C227" s="646"/>
      <c r="D227" s="647"/>
      <c r="E227" s="576">
        <f>SUM(E219:E224)-E225-E226</f>
        <v>0</v>
      </c>
      <c r="F227" s="576">
        <f>SUM(F219:F224)-F225-F226</f>
        <v>0</v>
      </c>
      <c r="G227" s="576">
        <f>SUM(G219:G224)-G225-G226</f>
        <v>0</v>
      </c>
      <c r="H227" s="576">
        <f>SUM(H219:H224)-H225-H226</f>
        <v>0</v>
      </c>
      <c r="I227" s="577">
        <f>SUM($E227+$F227+$G227+$H227)</f>
        <v>0</v>
      </c>
    </row>
    <row r="228" ht="10.5" thickBot="1"/>
    <row r="229" spans="2:9" ht="10.5">
      <c r="B229" s="548"/>
      <c r="C229" s="549"/>
      <c r="D229" s="549"/>
      <c r="E229" s="549"/>
      <c r="F229" s="549"/>
      <c r="G229" s="549"/>
      <c r="H229" s="549"/>
      <c r="I229" s="550"/>
    </row>
    <row r="230" spans="2:9" ht="10.5" thickBot="1">
      <c r="B230" s="556" t="s">
        <v>488</v>
      </c>
      <c r="C230" s="592" t="str">
        <f>C6</f>
        <v>PROMOTION HONNEUR</v>
      </c>
      <c r="D230" s="557"/>
      <c r="E230" s="557"/>
      <c r="F230" s="557"/>
      <c r="G230" s="557"/>
      <c r="H230" s="557"/>
      <c r="I230" s="558"/>
    </row>
    <row r="231" spans="2:9" ht="10.5">
      <c r="B231" s="636" t="s">
        <v>34</v>
      </c>
      <c r="C231" s="638" t="s">
        <v>6</v>
      </c>
      <c r="D231" s="640" t="s">
        <v>492</v>
      </c>
      <c r="E231" s="562" t="s">
        <v>8</v>
      </c>
      <c r="F231" s="562" t="s">
        <v>9</v>
      </c>
      <c r="G231" s="562" t="s">
        <v>10</v>
      </c>
      <c r="H231" s="562" t="s">
        <v>11</v>
      </c>
      <c r="I231" s="563" t="s">
        <v>29</v>
      </c>
    </row>
    <row r="232" spans="2:9" ht="10.5">
      <c r="B232" s="637"/>
      <c r="C232" s="639"/>
      <c r="D232" s="641"/>
      <c r="E232" s="566" t="s">
        <v>37</v>
      </c>
      <c r="F232" s="566" t="s">
        <v>37</v>
      </c>
      <c r="G232" s="566" t="s">
        <v>37</v>
      </c>
      <c r="H232" s="566" t="s">
        <v>37</v>
      </c>
      <c r="I232" s="567"/>
    </row>
    <row r="233" spans="2:9" ht="10.5" thickBot="1">
      <c r="B233" s="568">
        <f>+'[1]RECAP EQUIP'!B100</f>
        <v>0</v>
      </c>
      <c r="C233" s="568">
        <f>+'[1]RECAP EQUIP'!C100</f>
        <v>0</v>
      </c>
      <c r="D233" s="568">
        <f>+'[1]RECAP EQUIP'!D100</f>
        <v>0</v>
      </c>
      <c r="E233" s="569">
        <v>0</v>
      </c>
      <c r="F233" s="569">
        <v>0</v>
      </c>
      <c r="G233" s="570">
        <v>0</v>
      </c>
      <c r="H233" s="569">
        <v>0</v>
      </c>
      <c r="I233" s="571">
        <f aca="true" t="shared" si="17" ref="I233:I238">SUM($E233+$F233+$G233+$H233)</f>
        <v>0</v>
      </c>
    </row>
    <row r="234" spans="2:9" ht="10.5" thickBot="1">
      <c r="B234" s="568">
        <f>+'[1]RECAP EQUIP'!B101</f>
        <v>0</v>
      </c>
      <c r="C234" s="568">
        <f>+'[1]RECAP EQUIP'!C101</f>
        <v>0</v>
      </c>
      <c r="D234" s="568">
        <f>+'[1]RECAP EQUIP'!D101</f>
        <v>0</v>
      </c>
      <c r="E234" s="569">
        <v>0</v>
      </c>
      <c r="F234" s="569">
        <v>0</v>
      </c>
      <c r="G234" s="570">
        <v>0</v>
      </c>
      <c r="H234" s="569">
        <v>0</v>
      </c>
      <c r="I234" s="571">
        <f t="shared" si="17"/>
        <v>0</v>
      </c>
    </row>
    <row r="235" spans="2:11" ht="10.5" thickBot="1">
      <c r="B235" s="568">
        <f>+'[1]RECAP EQUIP'!B102</f>
        <v>0</v>
      </c>
      <c r="C235" s="568">
        <f>+'[1]RECAP EQUIP'!C102</f>
        <v>0</v>
      </c>
      <c r="D235" s="568">
        <f>+'[1]RECAP EQUIP'!D102</f>
        <v>0</v>
      </c>
      <c r="E235" s="569">
        <v>0</v>
      </c>
      <c r="F235" s="569">
        <v>0</v>
      </c>
      <c r="G235" s="570">
        <v>0</v>
      </c>
      <c r="H235" s="569">
        <v>0</v>
      </c>
      <c r="I235" s="571">
        <f t="shared" si="17"/>
        <v>0</v>
      </c>
      <c r="K235" s="582" t="s">
        <v>495</v>
      </c>
    </row>
    <row r="236" spans="2:9" ht="10.5" thickBot="1">
      <c r="B236" s="568">
        <f>+'[1]RECAP EQUIP'!B103</f>
        <v>0</v>
      </c>
      <c r="C236" s="568">
        <f>+'[1]RECAP EQUIP'!C103</f>
        <v>0</v>
      </c>
      <c r="D236" s="568">
        <f>+'[1]RECAP EQUIP'!D103</f>
        <v>0</v>
      </c>
      <c r="E236" s="569">
        <v>0</v>
      </c>
      <c r="F236" s="569">
        <v>0</v>
      </c>
      <c r="G236" s="570">
        <v>0</v>
      </c>
      <c r="H236" s="569">
        <v>0</v>
      </c>
      <c r="I236" s="571">
        <f t="shared" si="17"/>
        <v>0</v>
      </c>
    </row>
    <row r="237" spans="2:9" ht="10.5" thickBot="1">
      <c r="B237" s="568">
        <f>+'[1]RECAP EQUIP'!B104</f>
        <v>0</v>
      </c>
      <c r="C237" s="568">
        <f>+'[1]RECAP EQUIP'!C104</f>
        <v>0</v>
      </c>
      <c r="D237" s="568">
        <f>+'[1]RECAP EQUIP'!D104</f>
        <v>0</v>
      </c>
      <c r="E237" s="569">
        <v>0</v>
      </c>
      <c r="F237" s="569">
        <v>0</v>
      </c>
      <c r="G237" s="570">
        <v>0</v>
      </c>
      <c r="H237" s="569">
        <v>0</v>
      </c>
      <c r="I237" s="571">
        <f t="shared" si="17"/>
        <v>0</v>
      </c>
    </row>
    <row r="238" spans="2:9" ht="10.5" thickBot="1">
      <c r="B238" s="568">
        <f>+'[1]RECAP EQUIP'!B105</f>
        <v>0</v>
      </c>
      <c r="C238" s="568">
        <f>+'[1]RECAP EQUIP'!C105</f>
        <v>0</v>
      </c>
      <c r="D238" s="568">
        <f>+'[1]RECAP EQUIP'!D105</f>
        <v>0</v>
      </c>
      <c r="E238" s="569">
        <v>0</v>
      </c>
      <c r="F238" s="569">
        <v>0</v>
      </c>
      <c r="G238" s="570">
        <v>0</v>
      </c>
      <c r="H238" s="569">
        <v>0</v>
      </c>
      <c r="I238" s="571">
        <f t="shared" si="17"/>
        <v>0</v>
      </c>
    </row>
    <row r="239" spans="2:9" ht="10.5">
      <c r="B239" s="642" t="s">
        <v>493</v>
      </c>
      <c r="C239" s="643"/>
      <c r="D239" s="644"/>
      <c r="E239" s="574">
        <f>SMALL(E233:E238,1)</f>
        <v>0</v>
      </c>
      <c r="F239" s="574">
        <f>SMALL(F233:F238,1)</f>
        <v>0</v>
      </c>
      <c r="G239" s="574">
        <f>SMALL(G233:G238,1)</f>
        <v>0</v>
      </c>
      <c r="H239" s="574">
        <f>SMALL(H233:H238,1)</f>
        <v>0</v>
      </c>
      <c r="I239" s="571"/>
    </row>
    <row r="240" spans="2:9" ht="10.5">
      <c r="B240" s="642" t="s">
        <v>493</v>
      </c>
      <c r="C240" s="643"/>
      <c r="D240" s="644"/>
      <c r="E240" s="574">
        <f>SMALL(E233:E238,2)</f>
        <v>0</v>
      </c>
      <c r="F240" s="574">
        <f>SMALL(F233:F238,2)</f>
        <v>0</v>
      </c>
      <c r="G240" s="574">
        <f>SMALL(G233:G238,2)</f>
        <v>0</v>
      </c>
      <c r="H240" s="574">
        <f>SMALL(H233:H238,2)</f>
        <v>0</v>
      </c>
      <c r="I240" s="575"/>
    </row>
    <row r="241" spans="2:9" ht="10.5" thickBot="1">
      <c r="B241" s="645" t="s">
        <v>494</v>
      </c>
      <c r="C241" s="646"/>
      <c r="D241" s="647"/>
      <c r="E241" s="576">
        <f>SUM(E233:E238)-E239-E240</f>
        <v>0</v>
      </c>
      <c r="F241" s="576">
        <f>SUM(F233:F238)-F239-F240</f>
        <v>0</v>
      </c>
      <c r="G241" s="576">
        <f>SUM(G233:G238)-G239-G240</f>
        <v>0</v>
      </c>
      <c r="H241" s="576">
        <f>SUM(H233:H238)-H239-H240</f>
        <v>0</v>
      </c>
      <c r="I241" s="577">
        <f>SUM($E241+$F241+$G241+$H241)</f>
        <v>0</v>
      </c>
    </row>
    <row r="242" ht="10.5" thickBot="1"/>
    <row r="243" spans="2:9" ht="10.5">
      <c r="B243" s="548"/>
      <c r="C243" s="549"/>
      <c r="D243" s="549"/>
      <c r="E243" s="549"/>
      <c r="F243" s="549"/>
      <c r="G243" s="549"/>
      <c r="H243" s="549"/>
      <c r="I243" s="550"/>
    </row>
    <row r="244" spans="2:9" ht="10.5" thickBot="1">
      <c r="B244" s="556" t="s">
        <v>488</v>
      </c>
      <c r="C244" s="592" t="str">
        <f>C6</f>
        <v>PROMOTION HONNEUR</v>
      </c>
      <c r="D244" s="557"/>
      <c r="E244" s="557"/>
      <c r="F244" s="557"/>
      <c r="G244" s="557"/>
      <c r="H244" s="557"/>
      <c r="I244" s="558"/>
    </row>
    <row r="245" spans="2:9" ht="10.5">
      <c r="B245" s="636" t="s">
        <v>34</v>
      </c>
      <c r="C245" s="638" t="s">
        <v>6</v>
      </c>
      <c r="D245" s="640" t="s">
        <v>492</v>
      </c>
      <c r="E245" s="562" t="s">
        <v>8</v>
      </c>
      <c r="F245" s="562" t="s">
        <v>9</v>
      </c>
      <c r="G245" s="562" t="s">
        <v>10</v>
      </c>
      <c r="H245" s="562" t="s">
        <v>11</v>
      </c>
      <c r="I245" s="563" t="s">
        <v>29</v>
      </c>
    </row>
    <row r="246" spans="2:9" ht="10.5">
      <c r="B246" s="637"/>
      <c r="C246" s="639"/>
      <c r="D246" s="641"/>
      <c r="E246" s="566" t="s">
        <v>37</v>
      </c>
      <c r="F246" s="566" t="s">
        <v>37</v>
      </c>
      <c r="G246" s="566" t="s">
        <v>37</v>
      </c>
      <c r="H246" s="566" t="s">
        <v>37</v>
      </c>
      <c r="I246" s="567"/>
    </row>
    <row r="247" spans="2:9" ht="10.5" thickBot="1">
      <c r="B247" s="568">
        <f>+'[1]RECAP EQUIP'!F100</f>
        <v>0</v>
      </c>
      <c r="C247" s="568">
        <f>+'[1]RECAP EQUIP'!G100</f>
        <v>0</v>
      </c>
      <c r="D247" s="568">
        <f>+'[1]RECAP EQUIP'!H100</f>
        <v>0</v>
      </c>
      <c r="E247" s="569">
        <v>0</v>
      </c>
      <c r="F247" s="569">
        <v>0</v>
      </c>
      <c r="G247" s="570">
        <v>0</v>
      </c>
      <c r="H247" s="569">
        <v>0</v>
      </c>
      <c r="I247" s="571">
        <f aca="true" t="shared" si="18" ref="I247:I252">SUM($E247+$F247+$G247+$H247)</f>
        <v>0</v>
      </c>
    </row>
    <row r="248" spans="2:9" ht="10.5" thickBot="1">
      <c r="B248" s="568">
        <f>+'[1]RECAP EQUIP'!F101</f>
        <v>0</v>
      </c>
      <c r="C248" s="568">
        <f>+'[1]RECAP EQUIP'!G101</f>
        <v>0</v>
      </c>
      <c r="D248" s="568">
        <f>+'[1]RECAP EQUIP'!H101</f>
        <v>0</v>
      </c>
      <c r="E248" s="569">
        <v>0</v>
      </c>
      <c r="F248" s="569">
        <v>0</v>
      </c>
      <c r="G248" s="570">
        <v>0</v>
      </c>
      <c r="H248" s="569">
        <v>0</v>
      </c>
      <c r="I248" s="571">
        <f t="shared" si="18"/>
        <v>0</v>
      </c>
    </row>
    <row r="249" spans="2:11" ht="10.5" thickBot="1">
      <c r="B249" s="568">
        <f>+'[1]RECAP EQUIP'!F102</f>
        <v>0</v>
      </c>
      <c r="C249" s="568">
        <f>+'[1]RECAP EQUIP'!G102</f>
        <v>0</v>
      </c>
      <c r="D249" s="568">
        <f>+'[1]RECAP EQUIP'!H102</f>
        <v>0</v>
      </c>
      <c r="E249" s="569">
        <v>0</v>
      </c>
      <c r="F249" s="569">
        <v>0</v>
      </c>
      <c r="G249" s="570">
        <v>0</v>
      </c>
      <c r="H249" s="569">
        <v>0</v>
      </c>
      <c r="I249" s="571">
        <f t="shared" si="18"/>
        <v>0</v>
      </c>
      <c r="K249" s="582" t="s">
        <v>495</v>
      </c>
    </row>
    <row r="250" spans="2:9" ht="10.5" thickBot="1">
      <c r="B250" s="568">
        <f>+'[1]RECAP EQUIP'!F103</f>
        <v>0</v>
      </c>
      <c r="C250" s="568">
        <f>+'[1]RECAP EQUIP'!G103</f>
        <v>0</v>
      </c>
      <c r="D250" s="568">
        <f>+'[1]RECAP EQUIP'!H103</f>
        <v>0</v>
      </c>
      <c r="E250" s="569">
        <v>0</v>
      </c>
      <c r="F250" s="569">
        <v>0</v>
      </c>
      <c r="G250" s="570">
        <v>0</v>
      </c>
      <c r="H250" s="569">
        <v>0</v>
      </c>
      <c r="I250" s="571">
        <f t="shared" si="18"/>
        <v>0</v>
      </c>
    </row>
    <row r="251" spans="2:9" ht="10.5" thickBot="1">
      <c r="B251" s="568">
        <f>+'[1]RECAP EQUIP'!F104</f>
        <v>0</v>
      </c>
      <c r="C251" s="568">
        <f>+'[1]RECAP EQUIP'!G104</f>
        <v>0</v>
      </c>
      <c r="D251" s="568">
        <f>+'[1]RECAP EQUIP'!H104</f>
        <v>0</v>
      </c>
      <c r="E251" s="569">
        <v>0</v>
      </c>
      <c r="F251" s="569">
        <v>0</v>
      </c>
      <c r="G251" s="570">
        <v>0</v>
      </c>
      <c r="H251" s="569">
        <v>0</v>
      </c>
      <c r="I251" s="571">
        <f t="shared" si="18"/>
        <v>0</v>
      </c>
    </row>
    <row r="252" spans="2:9" ht="10.5" thickBot="1">
      <c r="B252" s="568">
        <f>+'[1]RECAP EQUIP'!F105</f>
        <v>0</v>
      </c>
      <c r="C252" s="568">
        <f>+'[1]RECAP EQUIP'!G105</f>
        <v>0</v>
      </c>
      <c r="D252" s="568">
        <f>+'[1]RECAP EQUIP'!H105</f>
        <v>0</v>
      </c>
      <c r="E252" s="569">
        <v>0</v>
      </c>
      <c r="F252" s="569">
        <v>0</v>
      </c>
      <c r="G252" s="570">
        <v>0</v>
      </c>
      <c r="H252" s="569">
        <v>0</v>
      </c>
      <c r="I252" s="571">
        <f t="shared" si="18"/>
        <v>0</v>
      </c>
    </row>
    <row r="253" spans="2:9" ht="10.5">
      <c r="B253" s="642" t="s">
        <v>493</v>
      </c>
      <c r="C253" s="643"/>
      <c r="D253" s="644"/>
      <c r="E253" s="574">
        <f>SMALL(E247:E252,1)</f>
        <v>0</v>
      </c>
      <c r="F253" s="574">
        <f>SMALL(F247:F252,1)</f>
        <v>0</v>
      </c>
      <c r="G253" s="574">
        <f>SMALL(G247:G252,1)</f>
        <v>0</v>
      </c>
      <c r="H253" s="574">
        <f>SMALL(H247:H252,1)</f>
        <v>0</v>
      </c>
      <c r="I253" s="571"/>
    </row>
    <row r="254" spans="2:9" ht="10.5">
      <c r="B254" s="642" t="s">
        <v>493</v>
      </c>
      <c r="C254" s="643"/>
      <c r="D254" s="644"/>
      <c r="E254" s="574">
        <f>SMALL(E247:E252,2)</f>
        <v>0</v>
      </c>
      <c r="F254" s="574">
        <f>SMALL(F247:F252,2)</f>
        <v>0</v>
      </c>
      <c r="G254" s="574">
        <f>SMALL(G247:G252,2)</f>
        <v>0</v>
      </c>
      <c r="H254" s="574">
        <f>SMALL(H247:H252,2)</f>
        <v>0</v>
      </c>
      <c r="I254" s="575"/>
    </row>
    <row r="255" spans="2:9" ht="10.5" thickBot="1">
      <c r="B255" s="645" t="s">
        <v>494</v>
      </c>
      <c r="C255" s="646"/>
      <c r="D255" s="647"/>
      <c r="E255" s="576">
        <f>SUM(E247:E252)-E253-E254</f>
        <v>0</v>
      </c>
      <c r="F255" s="576">
        <f>SUM(F247:F252)-F253-F254</f>
        <v>0</v>
      </c>
      <c r="G255" s="576">
        <f>SUM(G247:G252)-G253-G254</f>
        <v>0</v>
      </c>
      <c r="H255" s="576">
        <f>SUM(H247:H252)-H253-H254</f>
        <v>0</v>
      </c>
      <c r="I255" s="577">
        <f>SUM($E255+$F255+$G255+$H255)</f>
        <v>0</v>
      </c>
    </row>
  </sheetData>
  <sheetProtection/>
  <mergeCells count="113">
    <mergeCell ref="B253:D253"/>
    <mergeCell ref="B254:D254"/>
    <mergeCell ref="B255:D255"/>
    <mergeCell ref="B239:D239"/>
    <mergeCell ref="B240:D240"/>
    <mergeCell ref="B241:D241"/>
    <mergeCell ref="B245:B246"/>
    <mergeCell ref="C245:C246"/>
    <mergeCell ref="D245:D246"/>
    <mergeCell ref="B225:D225"/>
    <mergeCell ref="B226:D226"/>
    <mergeCell ref="B227:D227"/>
    <mergeCell ref="B231:B232"/>
    <mergeCell ref="C231:C232"/>
    <mergeCell ref="D231:D232"/>
    <mergeCell ref="B211:D211"/>
    <mergeCell ref="B212:D212"/>
    <mergeCell ref="B213:D213"/>
    <mergeCell ref="B217:B218"/>
    <mergeCell ref="C217:C218"/>
    <mergeCell ref="D217:D218"/>
    <mergeCell ref="B197:D197"/>
    <mergeCell ref="B198:D198"/>
    <mergeCell ref="B199:D199"/>
    <mergeCell ref="B203:B204"/>
    <mergeCell ref="C203:C204"/>
    <mergeCell ref="D203:D204"/>
    <mergeCell ref="B183:D183"/>
    <mergeCell ref="B184:D184"/>
    <mergeCell ref="B185:D185"/>
    <mergeCell ref="B189:B190"/>
    <mergeCell ref="C189:C190"/>
    <mergeCell ref="D189:D190"/>
    <mergeCell ref="B169:D169"/>
    <mergeCell ref="B170:D170"/>
    <mergeCell ref="B171:D171"/>
    <mergeCell ref="B175:B176"/>
    <mergeCell ref="C175:C176"/>
    <mergeCell ref="D175:D176"/>
    <mergeCell ref="B155:D155"/>
    <mergeCell ref="B156:D156"/>
    <mergeCell ref="B157:D157"/>
    <mergeCell ref="B161:B162"/>
    <mergeCell ref="C161:C162"/>
    <mergeCell ref="D161:D162"/>
    <mergeCell ref="B141:D141"/>
    <mergeCell ref="B142:D142"/>
    <mergeCell ref="B143:D143"/>
    <mergeCell ref="B147:B148"/>
    <mergeCell ref="C147:C148"/>
    <mergeCell ref="D147:D148"/>
    <mergeCell ref="B127:D127"/>
    <mergeCell ref="B128:D128"/>
    <mergeCell ref="B129:D129"/>
    <mergeCell ref="B133:B134"/>
    <mergeCell ref="C133:C134"/>
    <mergeCell ref="D133:D134"/>
    <mergeCell ref="B113:D113"/>
    <mergeCell ref="B114:D114"/>
    <mergeCell ref="B115:D115"/>
    <mergeCell ref="B119:B120"/>
    <mergeCell ref="C119:C120"/>
    <mergeCell ref="D119:D120"/>
    <mergeCell ref="B99:D99"/>
    <mergeCell ref="B100:D100"/>
    <mergeCell ref="B101:D101"/>
    <mergeCell ref="B105:B106"/>
    <mergeCell ref="C105:C106"/>
    <mergeCell ref="D105:D106"/>
    <mergeCell ref="B85:D85"/>
    <mergeCell ref="B86:D86"/>
    <mergeCell ref="B87:D87"/>
    <mergeCell ref="B91:B92"/>
    <mergeCell ref="C91:C92"/>
    <mergeCell ref="D91:D92"/>
    <mergeCell ref="B71:D71"/>
    <mergeCell ref="B72:D72"/>
    <mergeCell ref="B73:D73"/>
    <mergeCell ref="B77:B78"/>
    <mergeCell ref="C77:C78"/>
    <mergeCell ref="D77:D78"/>
    <mergeCell ref="B57:D57"/>
    <mergeCell ref="B58:D58"/>
    <mergeCell ref="B59:D59"/>
    <mergeCell ref="B63:B64"/>
    <mergeCell ref="C63:C64"/>
    <mergeCell ref="D63:D64"/>
    <mergeCell ref="B43:D43"/>
    <mergeCell ref="B44:D44"/>
    <mergeCell ref="B45:D45"/>
    <mergeCell ref="B49:B50"/>
    <mergeCell ref="C49:C50"/>
    <mergeCell ref="D49:D50"/>
    <mergeCell ref="B29:D29"/>
    <mergeCell ref="B30:D30"/>
    <mergeCell ref="K30:P30"/>
    <mergeCell ref="B31:D31"/>
    <mergeCell ref="B35:B36"/>
    <mergeCell ref="C35:C36"/>
    <mergeCell ref="D35:D36"/>
    <mergeCell ref="B15:D15"/>
    <mergeCell ref="B16:D16"/>
    <mergeCell ref="B17:D17"/>
    <mergeCell ref="B18:C18"/>
    <mergeCell ref="B21:B22"/>
    <mergeCell ref="C21:C22"/>
    <mergeCell ref="D21:D22"/>
    <mergeCell ref="B1:I1"/>
    <mergeCell ref="B2:I2"/>
    <mergeCell ref="K2:P2"/>
    <mergeCell ref="B7:B8"/>
    <mergeCell ref="C7:C8"/>
    <mergeCell ref="D7:D8"/>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B1:Q255"/>
  <sheetViews>
    <sheetView zoomScalePageLayoutView="0" workbookViewId="0" topLeftCell="A23">
      <selection activeCell="K32" sqref="K32:P44"/>
    </sheetView>
  </sheetViews>
  <sheetFormatPr defaultColWidth="11.421875" defaultRowHeight="12.75"/>
  <cols>
    <col min="1" max="1" width="4.7109375" style="494" customWidth="1"/>
    <col min="2" max="2" width="13.7109375" style="494" bestFit="1" customWidth="1"/>
    <col min="3" max="3" width="8.140625" style="494" bestFit="1" customWidth="1"/>
    <col min="4" max="4" width="8.00390625" style="494" customWidth="1"/>
    <col min="5" max="9" width="8.00390625" style="494" bestFit="1" customWidth="1"/>
    <col min="10" max="10" width="7.140625" style="494" customWidth="1"/>
    <col min="11" max="11" width="36.28125" style="494" bestFit="1" customWidth="1"/>
    <col min="12" max="16" width="9.140625" style="494" bestFit="1" customWidth="1"/>
    <col min="17" max="16384" width="11.421875" style="494" customWidth="1"/>
  </cols>
  <sheetData>
    <row r="1" spans="2:9" ht="10.5">
      <c r="B1" s="628"/>
      <c r="C1" s="629"/>
      <c r="D1" s="629"/>
      <c r="E1" s="629"/>
      <c r="F1" s="629"/>
      <c r="G1" s="629"/>
      <c r="H1" s="629"/>
      <c r="I1" s="630"/>
    </row>
    <row r="2" spans="2:16" ht="38.25" customHeight="1" thickBot="1">
      <c r="B2" s="631" t="s">
        <v>515</v>
      </c>
      <c r="C2" s="632"/>
      <c r="D2" s="632"/>
      <c r="E2" s="632"/>
      <c r="F2" s="632"/>
      <c r="G2" s="632"/>
      <c r="H2" s="632"/>
      <c r="I2" s="633"/>
      <c r="K2" s="634" t="s">
        <v>487</v>
      </c>
      <c r="L2" s="635"/>
      <c r="M2" s="635"/>
      <c r="N2" s="635"/>
      <c r="O2" s="635"/>
      <c r="P2" s="635"/>
    </row>
    <row r="4" ht="10.5" thickBot="1"/>
    <row r="5" spans="2:16" s="555" customFormat="1" ht="31.5" customHeight="1">
      <c r="B5" s="548" t="s">
        <v>503</v>
      </c>
      <c r="C5" s="549"/>
      <c r="D5" s="549"/>
      <c r="E5" s="549"/>
      <c r="F5" s="549"/>
      <c r="G5" s="549"/>
      <c r="H5" s="549"/>
      <c r="I5" s="550"/>
      <c r="J5" s="551"/>
      <c r="K5" s="552" t="str">
        <f>C6</f>
        <v> HONNEUR</v>
      </c>
      <c r="L5" s="553"/>
      <c r="M5" s="553"/>
      <c r="N5" s="553"/>
      <c r="O5" s="553"/>
      <c r="P5" s="554"/>
    </row>
    <row r="6" spans="2:16" s="555" customFormat="1" ht="16.5" customHeight="1" thickBot="1">
      <c r="B6" s="556" t="s">
        <v>488</v>
      </c>
      <c r="C6" s="592" t="str">
        <f>B2</f>
        <v> HONNEUR</v>
      </c>
      <c r="D6" s="557"/>
      <c r="E6" s="557"/>
      <c r="F6" s="557"/>
      <c r="G6" s="557"/>
      <c r="H6" s="557"/>
      <c r="I6" s="558"/>
      <c r="K6" s="559" t="s">
        <v>489</v>
      </c>
      <c r="L6" s="560" t="s">
        <v>8</v>
      </c>
      <c r="M6" s="560" t="s">
        <v>11</v>
      </c>
      <c r="N6" s="560" t="s">
        <v>490</v>
      </c>
      <c r="O6" s="560" t="s">
        <v>10</v>
      </c>
      <c r="P6" s="561" t="s">
        <v>491</v>
      </c>
    </row>
    <row r="7" spans="2:16" s="555" customFormat="1" ht="13.5" customHeight="1">
      <c r="B7" s="636" t="s">
        <v>34</v>
      </c>
      <c r="C7" s="638" t="s">
        <v>6</v>
      </c>
      <c r="D7" s="640" t="s">
        <v>492</v>
      </c>
      <c r="E7" s="562" t="s">
        <v>8</v>
      </c>
      <c r="F7" s="562" t="s">
        <v>9</v>
      </c>
      <c r="G7" s="562" t="s">
        <v>10</v>
      </c>
      <c r="H7" s="562" t="s">
        <v>11</v>
      </c>
      <c r="I7" s="563" t="s">
        <v>29</v>
      </c>
      <c r="K7" s="564" t="str">
        <f>+B5</f>
        <v>Aurore VITRE  1</v>
      </c>
      <c r="L7" s="565">
        <f>+E17</f>
        <v>63.39999999999999</v>
      </c>
      <c r="M7" s="565">
        <f>+F17</f>
        <v>58.5</v>
      </c>
      <c r="N7" s="565">
        <f>+G17</f>
        <v>59.49999999999999</v>
      </c>
      <c r="O7" s="565">
        <f>+H17</f>
        <v>64.1</v>
      </c>
      <c r="P7" s="565">
        <f aca="true" t="shared" si="0" ref="P7:P24">SUM(L7:O7)</f>
        <v>245.49999999999997</v>
      </c>
    </row>
    <row r="8" spans="2:16" ht="10.5">
      <c r="B8" s="637"/>
      <c r="C8" s="639"/>
      <c r="D8" s="641"/>
      <c r="E8" s="566" t="s">
        <v>37</v>
      </c>
      <c r="F8" s="566" t="s">
        <v>37</v>
      </c>
      <c r="G8" s="566" t="s">
        <v>37</v>
      </c>
      <c r="H8" s="566" t="s">
        <v>37</v>
      </c>
      <c r="I8" s="567"/>
      <c r="K8" s="564" t="str">
        <f>+B19</f>
        <v>Aurore VITRE  2</v>
      </c>
      <c r="L8" s="565">
        <f>+E31</f>
        <v>61.09999999999999</v>
      </c>
      <c r="M8" s="565">
        <f>+F31</f>
        <v>57.25000000000002</v>
      </c>
      <c r="N8" s="565">
        <f>+G31</f>
        <v>56.3</v>
      </c>
      <c r="O8" s="565">
        <f>+H31</f>
        <v>63.10000000000001</v>
      </c>
      <c r="P8" s="565">
        <f t="shared" si="0"/>
        <v>237.75</v>
      </c>
    </row>
    <row r="9" spans="2:16" ht="13.5" customHeight="1" thickBot="1">
      <c r="B9" s="568" t="s">
        <v>416</v>
      </c>
      <c r="C9" s="568" t="s">
        <v>425</v>
      </c>
      <c r="D9" s="568"/>
      <c r="E9" s="569">
        <v>15.5</v>
      </c>
      <c r="F9" s="569">
        <v>12.95</v>
      </c>
      <c r="G9" s="570">
        <v>14.7</v>
      </c>
      <c r="H9" s="569">
        <v>15.3</v>
      </c>
      <c r="I9" s="571">
        <f aca="true" t="shared" si="1" ref="I9:I14">SUM($E9+$F9+$G9+$H9)</f>
        <v>58.45</v>
      </c>
      <c r="K9" s="564" t="str">
        <f>+B33</f>
        <v>Aurore VITRE  3</v>
      </c>
      <c r="L9" s="565">
        <f>+E45</f>
        <v>60.650000000000006</v>
      </c>
      <c r="M9" s="565">
        <f>+F45</f>
        <v>56.25</v>
      </c>
      <c r="N9" s="565">
        <f>+G45</f>
        <v>55</v>
      </c>
      <c r="O9" s="565">
        <f>+H45</f>
        <v>62.25</v>
      </c>
      <c r="P9" s="565">
        <f t="shared" si="0"/>
        <v>234.15</v>
      </c>
    </row>
    <row r="10" spans="2:16" ht="10.5" thickBot="1">
      <c r="B10" s="568" t="s">
        <v>426</v>
      </c>
      <c r="C10" s="568" t="s">
        <v>427</v>
      </c>
      <c r="D10" s="568"/>
      <c r="E10" s="569">
        <v>15.9</v>
      </c>
      <c r="F10" s="569">
        <v>13.5</v>
      </c>
      <c r="G10" s="570">
        <v>15.2</v>
      </c>
      <c r="H10" s="569">
        <v>16.3</v>
      </c>
      <c r="I10" s="571">
        <f t="shared" si="1"/>
        <v>60.89999999999999</v>
      </c>
      <c r="K10" s="564" t="str">
        <f>+B47</f>
        <v>Jongleurs  LA GUERCHE  1</v>
      </c>
      <c r="L10" s="565">
        <f>+E59</f>
        <v>63</v>
      </c>
      <c r="M10" s="565">
        <f>+F59</f>
        <v>57.1</v>
      </c>
      <c r="N10" s="565">
        <f>+G59</f>
        <v>59.1</v>
      </c>
      <c r="O10" s="565">
        <f>+H59</f>
        <v>64.7</v>
      </c>
      <c r="P10" s="565">
        <f t="shared" si="0"/>
        <v>243.89999999999998</v>
      </c>
    </row>
    <row r="11" spans="2:16" ht="10.5" thickBot="1">
      <c r="B11" s="568" t="s">
        <v>428</v>
      </c>
      <c r="C11" s="568" t="s">
        <v>429</v>
      </c>
      <c r="D11" s="568"/>
      <c r="E11" s="569">
        <v>15.9</v>
      </c>
      <c r="F11" s="569">
        <v>15.2</v>
      </c>
      <c r="G11" s="570">
        <v>13.9</v>
      </c>
      <c r="H11" s="569">
        <v>15.7</v>
      </c>
      <c r="I11" s="571">
        <f t="shared" si="1"/>
        <v>60.7</v>
      </c>
      <c r="K11" s="564" t="str">
        <f>+B61</f>
        <v>Jongleurs  LA GUERCHE  2</v>
      </c>
      <c r="L11" s="565">
        <f>+E73</f>
        <v>61.14999999999999</v>
      </c>
      <c r="M11" s="565">
        <f>+F73</f>
        <v>55.349999999999994</v>
      </c>
      <c r="N11" s="565">
        <f>+G73</f>
        <v>56.6</v>
      </c>
      <c r="O11" s="565">
        <f>+H73</f>
        <v>62.85000000000001</v>
      </c>
      <c r="P11" s="565">
        <f t="shared" si="0"/>
        <v>235.95</v>
      </c>
    </row>
    <row r="12" spans="2:16" ht="10.5" thickBot="1">
      <c r="B12" s="568" t="s">
        <v>430</v>
      </c>
      <c r="C12" s="568" t="s">
        <v>431</v>
      </c>
      <c r="D12" s="568"/>
      <c r="E12" s="569">
        <v>14.9</v>
      </c>
      <c r="F12" s="569">
        <v>15</v>
      </c>
      <c r="G12" s="570">
        <v>13.8</v>
      </c>
      <c r="H12" s="569">
        <v>15.5</v>
      </c>
      <c r="I12" s="571">
        <f t="shared" si="1"/>
        <v>59.2</v>
      </c>
      <c r="K12" s="572" t="str">
        <f>+B75</f>
        <v>Envolée Gymnique ACIGNE  1</v>
      </c>
      <c r="L12" s="573">
        <f>+E87</f>
        <v>64.1</v>
      </c>
      <c r="M12" s="573">
        <f>+F87</f>
        <v>59</v>
      </c>
      <c r="N12" s="573">
        <f>+G87</f>
        <v>59.89999999999999</v>
      </c>
      <c r="O12" s="573">
        <f>+H87</f>
        <v>63.15</v>
      </c>
      <c r="P12" s="565">
        <f t="shared" si="0"/>
        <v>246.15</v>
      </c>
    </row>
    <row r="13" spans="2:16" ht="10.5" thickBot="1">
      <c r="B13" s="568" t="s">
        <v>432</v>
      </c>
      <c r="C13" s="568" t="s">
        <v>433</v>
      </c>
      <c r="D13" s="568"/>
      <c r="E13" s="569">
        <v>15.7</v>
      </c>
      <c r="F13" s="569">
        <v>13.8</v>
      </c>
      <c r="G13" s="570">
        <v>14.3</v>
      </c>
      <c r="H13" s="569">
        <v>16.15</v>
      </c>
      <c r="I13" s="571">
        <f t="shared" si="1"/>
        <v>59.949999999999996</v>
      </c>
      <c r="K13" s="564" t="str">
        <f>+B89</f>
        <v>Envolée Gymnique ACIGNE  2</v>
      </c>
      <c r="L13" s="565">
        <f>+E101</f>
        <v>63.8</v>
      </c>
      <c r="M13" s="565">
        <f>+F101</f>
        <v>58.5</v>
      </c>
      <c r="N13" s="565">
        <f>+G101</f>
        <v>56.699999999999996</v>
      </c>
      <c r="O13" s="565">
        <f>+H101</f>
        <v>62.00000000000001</v>
      </c>
      <c r="P13" s="565">
        <f t="shared" si="0"/>
        <v>241</v>
      </c>
    </row>
    <row r="14" spans="2:16" ht="10.5" thickBot="1">
      <c r="B14" s="568" t="s">
        <v>434</v>
      </c>
      <c r="C14" s="568" t="s">
        <v>435</v>
      </c>
      <c r="D14" s="568"/>
      <c r="E14" s="569">
        <v>15.9</v>
      </c>
      <c r="F14" s="569">
        <v>14.5</v>
      </c>
      <c r="G14" s="570">
        <v>15.3</v>
      </c>
      <c r="H14" s="569">
        <v>15.95</v>
      </c>
      <c r="I14" s="571">
        <f t="shared" si="1"/>
        <v>61.650000000000006</v>
      </c>
      <c r="K14" s="564" t="str">
        <f>+B103</f>
        <v>Envolée Gymnique ACIGNE  3</v>
      </c>
      <c r="L14" s="565">
        <f>+E115</f>
        <v>61.099999999999994</v>
      </c>
      <c r="M14" s="565">
        <f>+F115</f>
        <v>57.150000000000006</v>
      </c>
      <c r="N14" s="565">
        <f>+G115</f>
        <v>57.800000000000004</v>
      </c>
      <c r="O14" s="565">
        <f>+H115</f>
        <v>61.7</v>
      </c>
      <c r="P14" s="565">
        <f t="shared" si="0"/>
        <v>237.75</v>
      </c>
    </row>
    <row r="15" spans="2:16" ht="10.5">
      <c r="B15" s="642" t="s">
        <v>493</v>
      </c>
      <c r="C15" s="643"/>
      <c r="D15" s="644"/>
      <c r="E15" s="574">
        <f>SMALL(E9:E14,1)</f>
        <v>14.9</v>
      </c>
      <c r="F15" s="574">
        <f>SMALL(F9:F14,1)</f>
        <v>12.95</v>
      </c>
      <c r="G15" s="574">
        <f>SMALL(G9:G14,1)</f>
        <v>13.8</v>
      </c>
      <c r="H15" s="574">
        <f>SMALL(H9:H14,1)</f>
        <v>15.3</v>
      </c>
      <c r="I15" s="571"/>
      <c r="K15" s="572" t="str">
        <f>+B117</f>
        <v>U. S. L. SAINT-DOMINEUC  1</v>
      </c>
      <c r="L15" s="565">
        <f>+E129</f>
        <v>63</v>
      </c>
      <c r="M15" s="565">
        <f>+F129</f>
        <v>59.54999999999998</v>
      </c>
      <c r="N15" s="565">
        <f>+G129</f>
        <v>60</v>
      </c>
      <c r="O15" s="565">
        <f>+H129</f>
        <v>64.4</v>
      </c>
      <c r="P15" s="565">
        <f t="shared" si="0"/>
        <v>246.95</v>
      </c>
    </row>
    <row r="16" spans="2:16" ht="10.5">
      <c r="B16" s="642" t="s">
        <v>493</v>
      </c>
      <c r="C16" s="643"/>
      <c r="D16" s="644"/>
      <c r="E16" s="574">
        <f>SMALL(E9:E14,2)</f>
        <v>15.5</v>
      </c>
      <c r="F16" s="574">
        <f>SMALL(F9:F14,2)</f>
        <v>13.5</v>
      </c>
      <c r="G16" s="574">
        <f>SMALL(G9:G14,2)</f>
        <v>13.9</v>
      </c>
      <c r="H16" s="574">
        <f>SMALL(H9:H14,2)</f>
        <v>15.5</v>
      </c>
      <c r="I16" s="575"/>
      <c r="K16" s="564" t="str">
        <f>+B131</f>
        <v>Jeunes d'ARGENTRE</v>
      </c>
      <c r="L16" s="565">
        <f>+E143</f>
        <v>63.60000000000001</v>
      </c>
      <c r="M16" s="565">
        <f>+F143</f>
        <v>58</v>
      </c>
      <c r="N16" s="565">
        <f>+G143</f>
        <v>58</v>
      </c>
      <c r="O16" s="565">
        <f>+H143</f>
        <v>64.55</v>
      </c>
      <c r="P16" s="565">
        <f t="shared" si="0"/>
        <v>244.15000000000003</v>
      </c>
    </row>
    <row r="17" spans="2:16" ht="10.5" thickBot="1">
      <c r="B17" s="645" t="s">
        <v>494</v>
      </c>
      <c r="C17" s="646"/>
      <c r="D17" s="647"/>
      <c r="E17" s="576">
        <f>SUM(E9:E14)-E15-E16</f>
        <v>63.39999999999999</v>
      </c>
      <c r="F17" s="576">
        <f>SUM(F9:F14)-F15-F16</f>
        <v>58.5</v>
      </c>
      <c r="G17" s="576">
        <f>SUM(G9:G14)-G15-G16</f>
        <v>59.49999999999999</v>
      </c>
      <c r="H17" s="576">
        <f>SUM(H9:H14)-H15-H16</f>
        <v>64.1</v>
      </c>
      <c r="I17" s="577">
        <f>SUM($E17+$F17+$G17+$H17)</f>
        <v>245.49999999999997</v>
      </c>
      <c r="K17" s="564" t="str">
        <f>+B145</f>
        <v>Domrémy BRUZ  1</v>
      </c>
      <c r="L17" s="565">
        <f>+E157</f>
        <v>64.55000000000001</v>
      </c>
      <c r="M17" s="565">
        <f>+F157</f>
        <v>59.349999999999994</v>
      </c>
      <c r="N17" s="565">
        <f>+G157</f>
        <v>60.7</v>
      </c>
      <c r="O17" s="565">
        <f>+H157</f>
        <v>64.8</v>
      </c>
      <c r="P17" s="565">
        <f t="shared" si="0"/>
        <v>249.40000000000003</v>
      </c>
    </row>
    <row r="18" spans="2:16" ht="13.5" thickBot="1">
      <c r="B18" s="648"/>
      <c r="C18" s="648"/>
      <c r="D18" s="578"/>
      <c r="E18" s="578"/>
      <c r="F18" s="578"/>
      <c r="G18" s="578"/>
      <c r="H18" s="578"/>
      <c r="K18" s="572" t="str">
        <f>+B159</f>
        <v>Domrémy BRUZ  2</v>
      </c>
      <c r="L18" s="565">
        <f>+E171</f>
        <v>63.400000000000006</v>
      </c>
      <c r="M18" s="565">
        <f>+F171</f>
        <v>57.2</v>
      </c>
      <c r="N18" s="565">
        <f>+G171</f>
        <v>58.30000000000001</v>
      </c>
      <c r="O18" s="565">
        <f>+H171</f>
        <v>63.7</v>
      </c>
      <c r="P18" s="565">
        <f t="shared" si="0"/>
        <v>242.60000000000002</v>
      </c>
    </row>
    <row r="19" spans="2:16" ht="10.5">
      <c r="B19" s="548" t="s">
        <v>504</v>
      </c>
      <c r="C19" s="549"/>
      <c r="D19" s="549"/>
      <c r="E19" s="549"/>
      <c r="F19" s="549"/>
      <c r="G19" s="549"/>
      <c r="H19" s="549"/>
      <c r="I19" s="550"/>
      <c r="K19" s="564">
        <f>+B173</f>
        <v>0</v>
      </c>
      <c r="L19" s="565">
        <f>+E185</f>
        <v>0</v>
      </c>
      <c r="M19" s="565">
        <f>+F185</f>
        <v>0</v>
      </c>
      <c r="N19" s="565">
        <f>+G185</f>
        <v>0</v>
      </c>
      <c r="O19" s="565">
        <f>+H185</f>
        <v>0</v>
      </c>
      <c r="P19" s="565">
        <f t="shared" si="0"/>
        <v>0</v>
      </c>
    </row>
    <row r="20" spans="2:16" ht="10.5" thickBot="1">
      <c r="B20" s="556" t="s">
        <v>488</v>
      </c>
      <c r="C20" s="592" t="str">
        <f>C6</f>
        <v> HONNEUR</v>
      </c>
      <c r="D20" s="557"/>
      <c r="E20" s="557"/>
      <c r="F20" s="557"/>
      <c r="G20" s="557"/>
      <c r="H20" s="557"/>
      <c r="I20" s="558"/>
      <c r="K20" s="564">
        <f>+B187</f>
        <v>0</v>
      </c>
      <c r="L20" s="565">
        <f>+E199</f>
        <v>0</v>
      </c>
      <c r="M20" s="565">
        <f>+F199</f>
        <v>0</v>
      </c>
      <c r="N20" s="565">
        <f>+G199</f>
        <v>0</v>
      </c>
      <c r="O20" s="565">
        <f>+H199</f>
        <v>0</v>
      </c>
      <c r="P20" s="565">
        <f t="shared" si="0"/>
        <v>0</v>
      </c>
    </row>
    <row r="21" spans="2:16" ht="10.5">
      <c r="B21" s="636" t="s">
        <v>34</v>
      </c>
      <c r="C21" s="638" t="s">
        <v>6</v>
      </c>
      <c r="D21" s="640" t="s">
        <v>492</v>
      </c>
      <c r="E21" s="562" t="s">
        <v>8</v>
      </c>
      <c r="F21" s="562" t="s">
        <v>9</v>
      </c>
      <c r="G21" s="562" t="s">
        <v>10</v>
      </c>
      <c r="H21" s="562" t="s">
        <v>11</v>
      </c>
      <c r="I21" s="563" t="s">
        <v>29</v>
      </c>
      <c r="K21" s="572">
        <f>+B201</f>
        <v>0</v>
      </c>
      <c r="L21" s="565">
        <f>+E213</f>
        <v>0</v>
      </c>
      <c r="M21" s="565">
        <f>+F213</f>
        <v>0</v>
      </c>
      <c r="N21" s="565">
        <f>+G213</f>
        <v>0</v>
      </c>
      <c r="O21" s="565">
        <f>+H213</f>
        <v>0</v>
      </c>
      <c r="P21" s="565">
        <f t="shared" si="0"/>
        <v>0</v>
      </c>
    </row>
    <row r="22" spans="2:16" ht="10.5">
      <c r="B22" s="637"/>
      <c r="C22" s="639"/>
      <c r="D22" s="641"/>
      <c r="E22" s="566" t="s">
        <v>37</v>
      </c>
      <c r="F22" s="566" t="s">
        <v>37</v>
      </c>
      <c r="G22" s="566" t="s">
        <v>37</v>
      </c>
      <c r="H22" s="566" t="s">
        <v>37</v>
      </c>
      <c r="I22" s="567"/>
      <c r="K22" s="564">
        <f>+B215</f>
        <v>0</v>
      </c>
      <c r="L22" s="565">
        <f>+E227</f>
        <v>0</v>
      </c>
      <c r="M22" s="565">
        <f>+F227</f>
        <v>0</v>
      </c>
      <c r="N22" s="565">
        <f>+G227</f>
        <v>0</v>
      </c>
      <c r="O22" s="565">
        <f>+H227</f>
        <v>0</v>
      </c>
      <c r="P22" s="565">
        <f t="shared" si="0"/>
        <v>0</v>
      </c>
    </row>
    <row r="23" spans="2:16" ht="10.5" thickBot="1">
      <c r="B23" s="568" t="s">
        <v>436</v>
      </c>
      <c r="C23" s="568" t="s">
        <v>215</v>
      </c>
      <c r="D23" s="568"/>
      <c r="E23" s="569">
        <v>15.9</v>
      </c>
      <c r="F23" s="569">
        <v>14</v>
      </c>
      <c r="G23" s="570">
        <v>13.8</v>
      </c>
      <c r="H23" s="569">
        <v>15.5</v>
      </c>
      <c r="I23" s="571">
        <f aca="true" t="shared" si="2" ref="I23:I28">SUM($E23+$F23+$G23+$H23)</f>
        <v>59.2</v>
      </c>
      <c r="K23" s="564">
        <f>+B229</f>
        <v>0</v>
      </c>
      <c r="L23" s="565">
        <f>+E241</f>
        <v>0</v>
      </c>
      <c r="M23" s="565">
        <f>+F241</f>
        <v>0</v>
      </c>
      <c r="N23" s="565">
        <f>+G241</f>
        <v>0</v>
      </c>
      <c r="O23" s="565">
        <f>+H241</f>
        <v>0</v>
      </c>
      <c r="P23" s="565">
        <f t="shared" si="0"/>
        <v>0</v>
      </c>
    </row>
    <row r="24" spans="2:16" ht="10.5" thickBot="1">
      <c r="B24" s="568" t="s">
        <v>437</v>
      </c>
      <c r="C24" s="568" t="s">
        <v>438</v>
      </c>
      <c r="D24" s="568"/>
      <c r="E24" s="569">
        <v>15.2</v>
      </c>
      <c r="F24" s="569">
        <v>13.6</v>
      </c>
      <c r="G24" s="570">
        <v>12.7</v>
      </c>
      <c r="H24" s="569">
        <v>16</v>
      </c>
      <c r="I24" s="571">
        <f t="shared" si="2"/>
        <v>57.5</v>
      </c>
      <c r="K24" s="572">
        <f>+B243</f>
        <v>0</v>
      </c>
      <c r="L24" s="565">
        <f>+E255</f>
        <v>0</v>
      </c>
      <c r="M24" s="565">
        <f>+F255</f>
        <v>0</v>
      </c>
      <c r="N24" s="565">
        <f>+G255</f>
        <v>0</v>
      </c>
      <c r="O24" s="565">
        <f>+H255</f>
        <v>0</v>
      </c>
      <c r="P24" s="565">
        <f t="shared" si="0"/>
        <v>0</v>
      </c>
    </row>
    <row r="25" spans="2:17" ht="10.5" thickBot="1">
      <c r="B25" s="568" t="s">
        <v>439</v>
      </c>
      <c r="C25" s="568" t="s">
        <v>157</v>
      </c>
      <c r="D25" s="568"/>
      <c r="E25" s="569">
        <v>11.65</v>
      </c>
      <c r="F25" s="569">
        <v>14.9</v>
      </c>
      <c r="G25" s="570">
        <v>13.5</v>
      </c>
      <c r="H25" s="569">
        <v>15.9</v>
      </c>
      <c r="I25" s="571">
        <f t="shared" si="2"/>
        <v>55.949999999999996</v>
      </c>
      <c r="K25" s="579"/>
      <c r="L25" s="580"/>
      <c r="M25" s="580"/>
      <c r="N25" s="580"/>
      <c r="O25" s="580"/>
      <c r="P25" s="581"/>
      <c r="Q25" s="580"/>
    </row>
    <row r="26" spans="2:17" ht="10.5" thickBot="1">
      <c r="B26" s="568" t="s">
        <v>440</v>
      </c>
      <c r="C26" s="568" t="s">
        <v>388</v>
      </c>
      <c r="D26" s="568"/>
      <c r="E26" s="569">
        <v>14.9</v>
      </c>
      <c r="F26" s="569">
        <v>14.2</v>
      </c>
      <c r="G26" s="570">
        <v>14.2</v>
      </c>
      <c r="H26" s="569">
        <v>14.8</v>
      </c>
      <c r="I26" s="571">
        <f t="shared" si="2"/>
        <v>58.099999999999994</v>
      </c>
      <c r="K26" s="580"/>
      <c r="L26" s="580"/>
      <c r="M26" s="580"/>
      <c r="N26" s="580"/>
      <c r="O26" s="580"/>
      <c r="P26" s="580"/>
      <c r="Q26" s="580"/>
    </row>
    <row r="27" spans="2:9" ht="10.5" thickBot="1">
      <c r="B27" s="568" t="s">
        <v>441</v>
      </c>
      <c r="C27" s="568" t="s">
        <v>442</v>
      </c>
      <c r="D27" s="568"/>
      <c r="E27" s="569">
        <v>14.1</v>
      </c>
      <c r="F27" s="569">
        <v>13.9</v>
      </c>
      <c r="G27" s="570">
        <v>13.7</v>
      </c>
      <c r="H27" s="569">
        <v>15.7</v>
      </c>
      <c r="I27" s="571">
        <f t="shared" si="2"/>
        <v>57.400000000000006</v>
      </c>
    </row>
    <row r="28" spans="2:11" ht="10.5" thickBot="1">
      <c r="B28" s="568" t="s">
        <v>443</v>
      </c>
      <c r="C28" s="568" t="s">
        <v>349</v>
      </c>
      <c r="D28" s="568"/>
      <c r="E28" s="569">
        <v>15.1</v>
      </c>
      <c r="F28" s="569">
        <v>14.15</v>
      </c>
      <c r="G28" s="570">
        <v>14.6</v>
      </c>
      <c r="H28" s="569">
        <v>15.45</v>
      </c>
      <c r="I28" s="571">
        <f t="shared" si="2"/>
        <v>59.3</v>
      </c>
      <c r="K28" s="582" t="s">
        <v>495</v>
      </c>
    </row>
    <row r="29" spans="2:9" ht="10.5" thickBot="1">
      <c r="B29" s="642" t="s">
        <v>493</v>
      </c>
      <c r="C29" s="643"/>
      <c r="D29" s="644"/>
      <c r="E29" s="574">
        <f>SMALL(E23:E28,1)</f>
        <v>11.65</v>
      </c>
      <c r="F29" s="574">
        <f>SMALL(F23:F28,1)</f>
        <v>13.6</v>
      </c>
      <c r="G29" s="574">
        <f>SMALL(G23:G28,1)</f>
        <v>12.7</v>
      </c>
      <c r="H29" s="574">
        <f>SMALL(H23:H28,1)</f>
        <v>14.8</v>
      </c>
      <c r="I29" s="571"/>
    </row>
    <row r="30" spans="2:16" ht="18" thickBot="1">
      <c r="B30" s="642" t="s">
        <v>493</v>
      </c>
      <c r="C30" s="643"/>
      <c r="D30" s="644"/>
      <c r="E30" s="574">
        <f>SMALL(E23:E28,2)</f>
        <v>14.1</v>
      </c>
      <c r="F30" s="574">
        <f>SMALL(F23:F28,2)</f>
        <v>13.9</v>
      </c>
      <c r="G30" s="574">
        <f>SMALL(G23:G28,2)</f>
        <v>13.5</v>
      </c>
      <c r="H30" s="574">
        <f>SMALL(H23:H28,2)</f>
        <v>15.45</v>
      </c>
      <c r="I30" s="575"/>
      <c r="K30" s="649" t="s">
        <v>521</v>
      </c>
      <c r="L30" s="650"/>
      <c r="M30" s="650"/>
      <c r="N30" s="650"/>
      <c r="O30" s="650"/>
      <c r="P30" s="651"/>
    </row>
    <row r="31" spans="2:16" ht="18" thickBot="1">
      <c r="B31" s="645" t="s">
        <v>494</v>
      </c>
      <c r="C31" s="646"/>
      <c r="D31" s="647"/>
      <c r="E31" s="576">
        <f>SUM(E23:E28)-E29-E30</f>
        <v>61.09999999999999</v>
      </c>
      <c r="F31" s="576">
        <f>SUM(F23:F28)-F29-F30</f>
        <v>57.25000000000002</v>
      </c>
      <c r="G31" s="576">
        <f>SUM(G23:G28)-G29-G30</f>
        <v>56.3</v>
      </c>
      <c r="H31" s="576">
        <f>SUM(H23:H28)-H29-H30</f>
        <v>63.10000000000001</v>
      </c>
      <c r="I31" s="577">
        <f>SUM($E31+$F31+$G31+$H31)</f>
        <v>237.75</v>
      </c>
      <c r="K31" s="583"/>
      <c r="L31" s="583"/>
      <c r="M31" s="583"/>
      <c r="N31" s="583"/>
      <c r="O31" s="583"/>
      <c r="P31" s="583"/>
    </row>
    <row r="32" spans="11:16" ht="13.5" thickBot="1">
      <c r="K32" s="584" t="s">
        <v>489</v>
      </c>
      <c r="L32" s="585" t="s">
        <v>8</v>
      </c>
      <c r="M32" s="585" t="s">
        <v>490</v>
      </c>
      <c r="N32" s="585" t="s">
        <v>10</v>
      </c>
      <c r="O32" s="585" t="s">
        <v>11</v>
      </c>
      <c r="P32" s="585" t="s">
        <v>29</v>
      </c>
    </row>
    <row r="33" spans="2:16" ht="12.75">
      <c r="B33" s="548" t="s">
        <v>505</v>
      </c>
      <c r="C33" s="549"/>
      <c r="D33" s="549"/>
      <c r="E33" s="549"/>
      <c r="F33" s="549"/>
      <c r="G33" s="549"/>
      <c r="H33" s="549"/>
      <c r="I33" s="550"/>
      <c r="K33" s="586" t="s">
        <v>519</v>
      </c>
      <c r="L33" s="587">
        <v>64.55000000000001</v>
      </c>
      <c r="M33" s="587">
        <v>59.349999999999994</v>
      </c>
      <c r="N33" s="587">
        <v>60.7</v>
      </c>
      <c r="O33" s="587">
        <v>64.8</v>
      </c>
      <c r="P33" s="588">
        <v>249.40000000000003</v>
      </c>
    </row>
    <row r="34" spans="2:16" ht="13.5" thickBot="1">
      <c r="B34" s="556" t="s">
        <v>488</v>
      </c>
      <c r="C34" s="592" t="str">
        <f>C6</f>
        <v> HONNEUR</v>
      </c>
      <c r="D34" s="557"/>
      <c r="E34" s="557"/>
      <c r="F34" s="557"/>
      <c r="G34" s="557"/>
      <c r="H34" s="557"/>
      <c r="I34" s="558"/>
      <c r="K34" s="586" t="s">
        <v>506</v>
      </c>
      <c r="L34" s="587">
        <v>63</v>
      </c>
      <c r="M34" s="587">
        <v>59.54999999999998</v>
      </c>
      <c r="N34" s="587">
        <v>60</v>
      </c>
      <c r="O34" s="587">
        <v>64.4</v>
      </c>
      <c r="P34" s="588">
        <v>246.95</v>
      </c>
    </row>
    <row r="35" spans="2:16" ht="12.75">
      <c r="B35" s="636" t="s">
        <v>34</v>
      </c>
      <c r="C35" s="638" t="s">
        <v>6</v>
      </c>
      <c r="D35" s="640" t="s">
        <v>492</v>
      </c>
      <c r="E35" s="562" t="s">
        <v>8</v>
      </c>
      <c r="F35" s="562" t="s">
        <v>9</v>
      </c>
      <c r="G35" s="562" t="s">
        <v>10</v>
      </c>
      <c r="H35" s="562" t="s">
        <v>11</v>
      </c>
      <c r="I35" s="563" t="s">
        <v>29</v>
      </c>
      <c r="K35" s="586" t="s">
        <v>516</v>
      </c>
      <c r="L35" s="587">
        <v>64.1</v>
      </c>
      <c r="M35" s="587">
        <v>59</v>
      </c>
      <c r="N35" s="587">
        <v>59.89999999999999</v>
      </c>
      <c r="O35" s="587">
        <v>63.15</v>
      </c>
      <c r="P35" s="588">
        <v>246.15</v>
      </c>
    </row>
    <row r="36" spans="2:16" ht="12.75">
      <c r="B36" s="637"/>
      <c r="C36" s="639"/>
      <c r="D36" s="641"/>
      <c r="E36" s="566" t="s">
        <v>37</v>
      </c>
      <c r="F36" s="566" t="s">
        <v>37</v>
      </c>
      <c r="G36" s="566" t="s">
        <v>37</v>
      </c>
      <c r="H36" s="566" t="s">
        <v>37</v>
      </c>
      <c r="I36" s="567"/>
      <c r="K36" s="586" t="s">
        <v>503</v>
      </c>
      <c r="L36" s="587">
        <v>63.39999999999999</v>
      </c>
      <c r="M36" s="587">
        <v>58.5</v>
      </c>
      <c r="N36" s="587">
        <v>59.49999999999999</v>
      </c>
      <c r="O36" s="587">
        <v>64.1</v>
      </c>
      <c r="P36" s="588">
        <v>245.49999999999997</v>
      </c>
    </row>
    <row r="37" spans="2:16" ht="13.5" thickBot="1">
      <c r="B37" s="568" t="s">
        <v>430</v>
      </c>
      <c r="C37" s="568" t="s">
        <v>337</v>
      </c>
      <c r="D37" s="568"/>
      <c r="E37" s="569">
        <v>14.8</v>
      </c>
      <c r="F37" s="569">
        <v>14.1</v>
      </c>
      <c r="G37" s="570">
        <v>12.7</v>
      </c>
      <c r="H37" s="569">
        <v>15.2</v>
      </c>
      <c r="I37" s="571">
        <f aca="true" t="shared" si="3" ref="I37:I42">SUM($E37+$F37+$G37+$H37)</f>
        <v>56.8</v>
      </c>
      <c r="K37" s="586" t="s">
        <v>16</v>
      </c>
      <c r="L37" s="587">
        <v>63.60000000000001</v>
      </c>
      <c r="M37" s="587">
        <v>58</v>
      </c>
      <c r="N37" s="587">
        <v>58</v>
      </c>
      <c r="O37" s="587">
        <v>64.55</v>
      </c>
      <c r="P37" s="588">
        <v>244.15000000000003</v>
      </c>
    </row>
    <row r="38" spans="2:16" ht="13.5" thickBot="1">
      <c r="B38" s="568" t="s">
        <v>444</v>
      </c>
      <c r="C38" s="568" t="s">
        <v>445</v>
      </c>
      <c r="D38" s="568"/>
      <c r="E38" s="569">
        <v>15</v>
      </c>
      <c r="F38" s="569">
        <v>13.5</v>
      </c>
      <c r="G38" s="570">
        <v>14.1</v>
      </c>
      <c r="H38" s="569">
        <v>16</v>
      </c>
      <c r="I38" s="571">
        <f t="shared" si="3"/>
        <v>58.6</v>
      </c>
      <c r="K38" s="586" t="s">
        <v>509</v>
      </c>
      <c r="L38" s="587">
        <v>63</v>
      </c>
      <c r="M38" s="587">
        <v>57.1</v>
      </c>
      <c r="N38" s="587">
        <v>59.1</v>
      </c>
      <c r="O38" s="587">
        <v>64.7</v>
      </c>
      <c r="P38" s="588">
        <v>243.89999999999998</v>
      </c>
    </row>
    <row r="39" spans="2:16" ht="13.5" thickBot="1">
      <c r="B39" s="568" t="s">
        <v>446</v>
      </c>
      <c r="C39" s="568" t="s">
        <v>447</v>
      </c>
      <c r="D39" s="568"/>
      <c r="E39" s="569">
        <v>14.95</v>
      </c>
      <c r="F39" s="569">
        <v>13.75</v>
      </c>
      <c r="G39" s="570">
        <v>12.7</v>
      </c>
      <c r="H39" s="569">
        <v>15.35</v>
      </c>
      <c r="I39" s="571">
        <f t="shared" si="3"/>
        <v>56.75</v>
      </c>
      <c r="K39" s="586" t="s">
        <v>520</v>
      </c>
      <c r="L39" s="587">
        <v>63.400000000000006</v>
      </c>
      <c r="M39" s="587">
        <v>57.2</v>
      </c>
      <c r="N39" s="587">
        <v>58.30000000000001</v>
      </c>
      <c r="O39" s="587">
        <v>63.7</v>
      </c>
      <c r="P39" s="588">
        <v>242.60000000000002</v>
      </c>
    </row>
    <row r="40" spans="2:16" ht="13.5" thickBot="1">
      <c r="B40" s="568" t="s">
        <v>448</v>
      </c>
      <c r="C40" s="568" t="s">
        <v>449</v>
      </c>
      <c r="D40" s="568"/>
      <c r="E40" s="569">
        <v>15.5</v>
      </c>
      <c r="F40" s="569">
        <v>14.5</v>
      </c>
      <c r="G40" s="570">
        <v>13.8</v>
      </c>
      <c r="H40" s="569">
        <v>15.3</v>
      </c>
      <c r="I40" s="571">
        <f t="shared" si="3"/>
        <v>59.099999999999994</v>
      </c>
      <c r="K40" s="586" t="s">
        <v>517</v>
      </c>
      <c r="L40" s="589">
        <v>63.8</v>
      </c>
      <c r="M40" s="589">
        <v>58.5</v>
      </c>
      <c r="N40" s="589">
        <v>56.699999999999996</v>
      </c>
      <c r="O40" s="589">
        <v>62.00000000000001</v>
      </c>
      <c r="P40" s="588">
        <v>241</v>
      </c>
    </row>
    <row r="41" spans="2:16" ht="13.5" thickBot="1">
      <c r="B41" s="568" t="s">
        <v>450</v>
      </c>
      <c r="C41" s="568" t="s">
        <v>451</v>
      </c>
      <c r="D41" s="568"/>
      <c r="E41" s="569">
        <v>15.2</v>
      </c>
      <c r="F41" s="569">
        <v>13.5</v>
      </c>
      <c r="G41" s="570">
        <v>11.2</v>
      </c>
      <c r="H41" s="569">
        <v>15.4</v>
      </c>
      <c r="I41" s="571">
        <f t="shared" si="3"/>
        <v>55.3</v>
      </c>
      <c r="K41" s="586" t="s">
        <v>504</v>
      </c>
      <c r="L41" s="587">
        <v>61.09999999999999</v>
      </c>
      <c r="M41" s="587">
        <v>57.25000000000002</v>
      </c>
      <c r="N41" s="587">
        <v>56.3</v>
      </c>
      <c r="O41" s="587">
        <v>63.10000000000001</v>
      </c>
      <c r="P41" s="588">
        <v>237.75</v>
      </c>
    </row>
    <row r="42" spans="2:16" ht="13.5" thickBot="1">
      <c r="B42" s="568" t="s">
        <v>452</v>
      </c>
      <c r="C42" s="568" t="s">
        <v>453</v>
      </c>
      <c r="D42" s="568"/>
      <c r="E42" s="569">
        <v>14.95</v>
      </c>
      <c r="F42" s="569">
        <v>13.9</v>
      </c>
      <c r="G42" s="570">
        <v>14.4</v>
      </c>
      <c r="H42" s="569">
        <v>15.5</v>
      </c>
      <c r="I42" s="571">
        <f t="shared" si="3"/>
        <v>58.75</v>
      </c>
      <c r="K42" s="586" t="s">
        <v>518</v>
      </c>
      <c r="L42" s="587">
        <v>61.099999999999994</v>
      </c>
      <c r="M42" s="587">
        <v>57.150000000000006</v>
      </c>
      <c r="N42" s="587">
        <v>57.800000000000004</v>
      </c>
      <c r="O42" s="587">
        <v>61.7</v>
      </c>
      <c r="P42" s="588">
        <v>237.75</v>
      </c>
    </row>
    <row r="43" spans="2:16" ht="12.75">
      <c r="B43" s="642" t="s">
        <v>493</v>
      </c>
      <c r="C43" s="643"/>
      <c r="D43" s="644"/>
      <c r="E43" s="574">
        <f>SMALL(E37:E42,1)</f>
        <v>14.8</v>
      </c>
      <c r="F43" s="574">
        <f>SMALL(F37:F42,1)</f>
        <v>13.5</v>
      </c>
      <c r="G43" s="574">
        <f>SMALL(G37:G42,1)</f>
        <v>11.2</v>
      </c>
      <c r="H43" s="574">
        <f>SMALL(H37:H42,1)</f>
        <v>15.2</v>
      </c>
      <c r="I43" s="571"/>
      <c r="K43" s="586" t="s">
        <v>510</v>
      </c>
      <c r="L43" s="587">
        <v>61.14999999999999</v>
      </c>
      <c r="M43" s="587">
        <v>55.349999999999994</v>
      </c>
      <c r="N43" s="587">
        <v>56.6</v>
      </c>
      <c r="O43" s="587">
        <v>62.85000000000001</v>
      </c>
      <c r="P43" s="588">
        <v>235.95</v>
      </c>
    </row>
    <row r="44" spans="2:16" ht="12.75">
      <c r="B44" s="642" t="s">
        <v>493</v>
      </c>
      <c r="C44" s="643"/>
      <c r="D44" s="644"/>
      <c r="E44" s="574">
        <f>SMALL(E37:E42,2)</f>
        <v>14.95</v>
      </c>
      <c r="F44" s="574">
        <f>SMALL(F37:F42,2)</f>
        <v>13.5</v>
      </c>
      <c r="G44" s="574">
        <f>SMALL(G37:G42,2)</f>
        <v>12.7</v>
      </c>
      <c r="H44" s="574">
        <f>SMALL(H37:H42,2)</f>
        <v>15.3</v>
      </c>
      <c r="I44" s="575"/>
      <c r="K44" s="586" t="s">
        <v>505</v>
      </c>
      <c r="L44" s="587">
        <v>60.650000000000006</v>
      </c>
      <c r="M44" s="587">
        <v>56.25</v>
      </c>
      <c r="N44" s="587">
        <v>55</v>
      </c>
      <c r="O44" s="587">
        <v>62.25</v>
      </c>
      <c r="P44" s="588">
        <v>234.15</v>
      </c>
    </row>
    <row r="45" spans="2:16" ht="13.5" thickBot="1">
      <c r="B45" s="645" t="s">
        <v>494</v>
      </c>
      <c r="C45" s="646"/>
      <c r="D45" s="647"/>
      <c r="E45" s="576">
        <f>SUM(E37:E42)-E43-E44</f>
        <v>60.650000000000006</v>
      </c>
      <c r="F45" s="576">
        <f>SUM(F37:F42)-F43-F44</f>
        <v>56.25</v>
      </c>
      <c r="G45" s="576">
        <f>SUM(G37:G42)-G43-G44</f>
        <v>55</v>
      </c>
      <c r="H45" s="576">
        <f>SUM(H37:H42)-H43-H44</f>
        <v>62.25</v>
      </c>
      <c r="I45" s="577">
        <f>SUM($E45+$F45+$G45+$H45)</f>
        <v>234.15</v>
      </c>
      <c r="K45" s="586"/>
      <c r="L45" s="587"/>
      <c r="M45" s="587"/>
      <c r="N45" s="587"/>
      <c r="O45" s="587"/>
      <c r="P45" s="588"/>
    </row>
    <row r="46" spans="11:16" ht="13.5" thickBot="1">
      <c r="K46" s="586"/>
      <c r="L46" s="587"/>
      <c r="M46" s="587"/>
      <c r="N46" s="587"/>
      <c r="O46" s="587"/>
      <c r="P46" s="588"/>
    </row>
    <row r="47" spans="2:16" ht="12.75">
      <c r="B47" s="548" t="s">
        <v>509</v>
      </c>
      <c r="C47" s="549"/>
      <c r="D47" s="549"/>
      <c r="E47" s="549"/>
      <c r="F47" s="549"/>
      <c r="G47" s="549"/>
      <c r="H47" s="549"/>
      <c r="I47" s="550"/>
      <c r="K47" s="586"/>
      <c r="L47" s="587"/>
      <c r="M47" s="587"/>
      <c r="N47" s="587"/>
      <c r="O47" s="587"/>
      <c r="P47" s="588"/>
    </row>
    <row r="48" spans="2:16" ht="13.5" thickBot="1">
      <c r="B48" s="556" t="s">
        <v>488</v>
      </c>
      <c r="C48" s="592" t="str">
        <f>C6</f>
        <v> HONNEUR</v>
      </c>
      <c r="D48" s="557"/>
      <c r="E48" s="557"/>
      <c r="F48" s="557"/>
      <c r="G48" s="557"/>
      <c r="H48" s="557"/>
      <c r="I48" s="558"/>
      <c r="K48" s="586"/>
      <c r="L48" s="589"/>
      <c r="M48" s="589"/>
      <c r="N48" s="589"/>
      <c r="O48" s="589"/>
      <c r="P48" s="588"/>
    </row>
    <row r="49" spans="2:16" ht="12.75">
      <c r="B49" s="636" t="s">
        <v>34</v>
      </c>
      <c r="C49" s="638" t="s">
        <v>6</v>
      </c>
      <c r="D49" s="640" t="s">
        <v>492</v>
      </c>
      <c r="E49" s="562" t="s">
        <v>8</v>
      </c>
      <c r="F49" s="562" t="s">
        <v>9</v>
      </c>
      <c r="G49" s="562" t="s">
        <v>10</v>
      </c>
      <c r="H49" s="562" t="s">
        <v>11</v>
      </c>
      <c r="I49" s="563" t="s">
        <v>29</v>
      </c>
      <c r="K49" s="586"/>
      <c r="L49" s="587"/>
      <c r="M49" s="587"/>
      <c r="N49" s="587"/>
      <c r="O49" s="587"/>
      <c r="P49" s="588"/>
    </row>
    <row r="50" spans="2:16" ht="12.75">
      <c r="B50" s="637"/>
      <c r="C50" s="639"/>
      <c r="D50" s="641"/>
      <c r="E50" s="566" t="s">
        <v>37</v>
      </c>
      <c r="F50" s="566" t="s">
        <v>37</v>
      </c>
      <c r="G50" s="566" t="s">
        <v>37</v>
      </c>
      <c r="H50" s="566" t="s">
        <v>37</v>
      </c>
      <c r="I50" s="567"/>
      <c r="K50" s="586"/>
      <c r="L50" s="589"/>
      <c r="M50" s="589"/>
      <c r="N50" s="589"/>
      <c r="O50" s="589"/>
      <c r="P50" s="588"/>
    </row>
    <row r="51" spans="2:9" ht="10.5" thickBot="1">
      <c r="B51" s="568" t="s">
        <v>320</v>
      </c>
      <c r="C51" s="568" t="s">
        <v>321</v>
      </c>
      <c r="D51" s="568"/>
      <c r="E51" s="569">
        <v>15.4</v>
      </c>
      <c r="F51" s="569">
        <v>13.35</v>
      </c>
      <c r="G51" s="570">
        <v>14.8</v>
      </c>
      <c r="H51" s="569">
        <v>15.8</v>
      </c>
      <c r="I51" s="571">
        <f aca="true" t="shared" si="4" ref="I51:I56">SUM($E51+$F51+$G51+$H51)</f>
        <v>59.349999999999994</v>
      </c>
    </row>
    <row r="52" spans="2:9" ht="10.5" thickBot="1">
      <c r="B52" s="568" t="s">
        <v>322</v>
      </c>
      <c r="C52" s="568" t="s">
        <v>323</v>
      </c>
      <c r="D52" s="568"/>
      <c r="E52" s="569">
        <v>15.3</v>
      </c>
      <c r="F52" s="569">
        <v>13.8</v>
      </c>
      <c r="G52" s="570">
        <v>12.2</v>
      </c>
      <c r="H52" s="569">
        <v>15.8</v>
      </c>
      <c r="I52" s="571">
        <f t="shared" si="4"/>
        <v>57.099999999999994</v>
      </c>
    </row>
    <row r="53" spans="2:9" ht="10.5" thickBot="1">
      <c r="B53" s="568" t="s">
        <v>324</v>
      </c>
      <c r="C53" s="568" t="s">
        <v>325</v>
      </c>
      <c r="D53" s="568"/>
      <c r="E53" s="569">
        <v>14.2</v>
      </c>
      <c r="F53" s="569">
        <v>14.9</v>
      </c>
      <c r="G53" s="570">
        <v>14.5</v>
      </c>
      <c r="H53" s="569">
        <v>16.25</v>
      </c>
      <c r="I53" s="571">
        <f t="shared" si="4"/>
        <v>59.85</v>
      </c>
    </row>
    <row r="54" spans="2:9" ht="10.5" thickBot="1">
      <c r="B54" s="568" t="s">
        <v>326</v>
      </c>
      <c r="C54" s="568" t="s">
        <v>327</v>
      </c>
      <c r="D54" s="568"/>
      <c r="E54" s="569">
        <v>16</v>
      </c>
      <c r="F54" s="569">
        <v>13.1</v>
      </c>
      <c r="G54" s="570">
        <v>13.6</v>
      </c>
      <c r="H54" s="569">
        <v>15.9</v>
      </c>
      <c r="I54" s="571">
        <f t="shared" si="4"/>
        <v>58.6</v>
      </c>
    </row>
    <row r="55" spans="2:9" ht="10.5" thickBot="1">
      <c r="B55" s="568" t="s">
        <v>328</v>
      </c>
      <c r="C55" s="568" t="s">
        <v>329</v>
      </c>
      <c r="D55" s="568"/>
      <c r="E55" s="569">
        <v>16</v>
      </c>
      <c r="F55" s="569">
        <v>13.9</v>
      </c>
      <c r="G55" s="570">
        <v>15.1</v>
      </c>
      <c r="H55" s="569">
        <v>16.3</v>
      </c>
      <c r="I55" s="571">
        <f t="shared" si="4"/>
        <v>61.3</v>
      </c>
    </row>
    <row r="56" spans="2:11" ht="10.5" thickBot="1">
      <c r="B56" s="568" t="s">
        <v>330</v>
      </c>
      <c r="C56" s="568" t="s">
        <v>331</v>
      </c>
      <c r="D56" s="568"/>
      <c r="E56" s="569">
        <v>15.6</v>
      </c>
      <c r="F56" s="569">
        <v>14.5</v>
      </c>
      <c r="G56" s="570">
        <v>14.7</v>
      </c>
      <c r="H56" s="569">
        <v>16.25</v>
      </c>
      <c r="I56" s="571">
        <f t="shared" si="4"/>
        <v>61.05</v>
      </c>
      <c r="K56" s="582" t="s">
        <v>495</v>
      </c>
    </row>
    <row r="57" spans="2:9" ht="10.5">
      <c r="B57" s="642" t="s">
        <v>493</v>
      </c>
      <c r="C57" s="643"/>
      <c r="D57" s="644"/>
      <c r="E57" s="574">
        <f>SMALL(E51:E56,1)</f>
        <v>14.2</v>
      </c>
      <c r="F57" s="574">
        <f>SMALL(F51:F56,1)</f>
        <v>13.1</v>
      </c>
      <c r="G57" s="574">
        <f>SMALL(G51:G56,1)</f>
        <v>12.2</v>
      </c>
      <c r="H57" s="574">
        <f>SMALL(H51:H56,1)</f>
        <v>15.8</v>
      </c>
      <c r="I57" s="571"/>
    </row>
    <row r="58" spans="2:9" ht="10.5">
      <c r="B58" s="642" t="s">
        <v>493</v>
      </c>
      <c r="C58" s="643"/>
      <c r="D58" s="644"/>
      <c r="E58" s="574">
        <f>SMALL(E51:E56,2)</f>
        <v>15.3</v>
      </c>
      <c r="F58" s="574">
        <f>SMALL(F51:F56,2)</f>
        <v>13.35</v>
      </c>
      <c r="G58" s="574">
        <f>SMALL(G51:G56,2)</f>
        <v>13.6</v>
      </c>
      <c r="H58" s="574">
        <f>SMALL(H51:H56,2)</f>
        <v>15.8</v>
      </c>
      <c r="I58" s="575"/>
    </row>
    <row r="59" spans="2:9" ht="10.5" thickBot="1">
      <c r="B59" s="645" t="s">
        <v>494</v>
      </c>
      <c r="C59" s="646"/>
      <c r="D59" s="647"/>
      <c r="E59" s="576">
        <f>SUM(E51:E56)-E57-E58</f>
        <v>63</v>
      </c>
      <c r="F59" s="576">
        <f>SUM(F51:F56)-F57-F58</f>
        <v>57.1</v>
      </c>
      <c r="G59" s="576">
        <f>SUM(G51:G56)-G57-G58</f>
        <v>59.1</v>
      </c>
      <c r="H59" s="576">
        <f>SUM(H51:H56)-H57-H58</f>
        <v>64.7</v>
      </c>
      <c r="I59" s="577">
        <f>SUM($E59+$F59+$G59+$H59)</f>
        <v>243.89999999999998</v>
      </c>
    </row>
    <row r="60" ht="10.5" thickBot="1"/>
    <row r="61" spans="2:9" ht="10.5">
      <c r="B61" s="548" t="s">
        <v>510</v>
      </c>
      <c r="C61" s="549"/>
      <c r="D61" s="549"/>
      <c r="E61" s="549"/>
      <c r="F61" s="549"/>
      <c r="G61" s="549"/>
      <c r="H61" s="549"/>
      <c r="I61" s="550"/>
    </row>
    <row r="62" spans="2:9" ht="10.5" thickBot="1">
      <c r="B62" s="556" t="s">
        <v>488</v>
      </c>
      <c r="C62" s="592" t="str">
        <f>C6</f>
        <v> HONNEUR</v>
      </c>
      <c r="D62" s="557"/>
      <c r="E62" s="557"/>
      <c r="F62" s="557"/>
      <c r="G62" s="557"/>
      <c r="H62" s="557"/>
      <c r="I62" s="558"/>
    </row>
    <row r="63" spans="2:9" ht="10.5">
      <c r="B63" s="636" t="s">
        <v>34</v>
      </c>
      <c r="C63" s="638" t="s">
        <v>6</v>
      </c>
      <c r="D63" s="640" t="s">
        <v>492</v>
      </c>
      <c r="E63" s="562" t="s">
        <v>8</v>
      </c>
      <c r="F63" s="562" t="s">
        <v>9</v>
      </c>
      <c r="G63" s="562" t="s">
        <v>10</v>
      </c>
      <c r="H63" s="562" t="s">
        <v>11</v>
      </c>
      <c r="I63" s="563" t="s">
        <v>29</v>
      </c>
    </row>
    <row r="64" spans="2:9" ht="10.5">
      <c r="B64" s="637"/>
      <c r="C64" s="639"/>
      <c r="D64" s="641"/>
      <c r="E64" s="566" t="s">
        <v>37</v>
      </c>
      <c r="F64" s="566" t="s">
        <v>37</v>
      </c>
      <c r="G64" s="566" t="s">
        <v>37</v>
      </c>
      <c r="H64" s="566" t="s">
        <v>37</v>
      </c>
      <c r="I64" s="567"/>
    </row>
    <row r="65" spans="2:9" ht="10.5" thickBot="1">
      <c r="B65" s="568" t="s">
        <v>332</v>
      </c>
      <c r="C65" s="568" t="s">
        <v>333</v>
      </c>
      <c r="D65" s="568"/>
      <c r="E65" s="569">
        <v>15.1</v>
      </c>
      <c r="F65" s="569">
        <v>13.65</v>
      </c>
      <c r="G65" s="570">
        <v>14.5</v>
      </c>
      <c r="H65" s="569">
        <v>15.9</v>
      </c>
      <c r="I65" s="571">
        <f aca="true" t="shared" si="5" ref="I65:I70">SUM($E65+$F65+$G65+$H65)</f>
        <v>59.15</v>
      </c>
    </row>
    <row r="66" spans="2:9" ht="10.5" thickBot="1">
      <c r="B66" s="568" t="s">
        <v>334</v>
      </c>
      <c r="C66" s="568" t="s">
        <v>335</v>
      </c>
      <c r="D66" s="568"/>
      <c r="E66" s="569">
        <v>13.55</v>
      </c>
      <c r="F66" s="569">
        <v>13.6</v>
      </c>
      <c r="G66" s="570">
        <v>14.9</v>
      </c>
      <c r="H66" s="569">
        <v>15.3</v>
      </c>
      <c r="I66" s="571">
        <f t="shared" si="5"/>
        <v>57.349999999999994</v>
      </c>
    </row>
    <row r="67" spans="2:9" ht="10.5" thickBot="1">
      <c r="B67" s="568" t="s">
        <v>336</v>
      </c>
      <c r="C67" s="568" t="s">
        <v>337</v>
      </c>
      <c r="D67" s="568"/>
      <c r="E67" s="569">
        <v>15.65</v>
      </c>
      <c r="F67" s="569">
        <v>14.25</v>
      </c>
      <c r="G67" s="570">
        <v>14</v>
      </c>
      <c r="H67" s="569">
        <v>15.6</v>
      </c>
      <c r="I67" s="571">
        <f t="shared" si="5"/>
        <v>59.5</v>
      </c>
    </row>
    <row r="68" spans="2:11" ht="10.5" thickBot="1">
      <c r="B68" s="568" t="s">
        <v>340</v>
      </c>
      <c r="C68" s="568" t="s">
        <v>177</v>
      </c>
      <c r="D68" s="568"/>
      <c r="E68" s="569">
        <v>15.4</v>
      </c>
      <c r="F68" s="569">
        <v>13.85</v>
      </c>
      <c r="G68" s="570">
        <v>9.9</v>
      </c>
      <c r="H68" s="569">
        <v>15</v>
      </c>
      <c r="I68" s="571">
        <f t="shared" si="5"/>
        <v>54.15</v>
      </c>
      <c r="K68" s="582" t="s">
        <v>495</v>
      </c>
    </row>
    <row r="69" spans="2:9" ht="10.5" thickBot="1">
      <c r="B69" s="568" t="s">
        <v>338</v>
      </c>
      <c r="C69" s="568" t="s">
        <v>339</v>
      </c>
      <c r="D69" s="568"/>
      <c r="E69" s="569">
        <v>15</v>
      </c>
      <c r="F69" s="569">
        <v>13.2</v>
      </c>
      <c r="G69" s="570">
        <v>13.2</v>
      </c>
      <c r="H69" s="569">
        <v>16.05</v>
      </c>
      <c r="I69" s="571">
        <f t="shared" si="5"/>
        <v>57.45</v>
      </c>
    </row>
    <row r="70" spans="2:9" ht="10.5" thickBot="1">
      <c r="B70" s="568"/>
      <c r="C70" s="568" t="s">
        <v>177</v>
      </c>
      <c r="D70" s="568"/>
      <c r="E70" s="569">
        <v>0</v>
      </c>
      <c r="F70" s="569">
        <v>0</v>
      </c>
      <c r="G70" s="570">
        <v>0</v>
      </c>
      <c r="H70" s="569">
        <v>0</v>
      </c>
      <c r="I70" s="571">
        <f t="shared" si="5"/>
        <v>0</v>
      </c>
    </row>
    <row r="71" spans="2:9" ht="10.5">
      <c r="B71" s="642" t="s">
        <v>493</v>
      </c>
      <c r="C71" s="643"/>
      <c r="D71" s="644"/>
      <c r="E71" s="574">
        <f>SMALL(E65:E70,1)</f>
        <v>0</v>
      </c>
      <c r="F71" s="574">
        <f>SMALL(F65:F70,1)</f>
        <v>0</v>
      </c>
      <c r="G71" s="574">
        <f>SMALL(G65:G70,1)</f>
        <v>0</v>
      </c>
      <c r="H71" s="574">
        <f>SMALL(H65:H70,1)</f>
        <v>0</v>
      </c>
      <c r="I71" s="571"/>
    </row>
    <row r="72" spans="2:9" ht="10.5">
      <c r="B72" s="642" t="s">
        <v>493</v>
      </c>
      <c r="C72" s="643"/>
      <c r="D72" s="644"/>
      <c r="E72" s="574">
        <f>SMALL(E65:E70,2)</f>
        <v>13.55</v>
      </c>
      <c r="F72" s="574">
        <f>SMALL(F65:F70,2)</f>
        <v>13.2</v>
      </c>
      <c r="G72" s="574">
        <f>SMALL(G65:G70,2)</f>
        <v>9.9</v>
      </c>
      <c r="H72" s="574">
        <f>SMALL(H65:H70,2)</f>
        <v>15</v>
      </c>
      <c r="I72" s="575"/>
    </row>
    <row r="73" spans="2:9" ht="10.5" thickBot="1">
      <c r="B73" s="645" t="s">
        <v>494</v>
      </c>
      <c r="C73" s="646"/>
      <c r="D73" s="647"/>
      <c r="E73" s="576">
        <f>SUM(E65:E70)-E71-E72</f>
        <v>61.14999999999999</v>
      </c>
      <c r="F73" s="576">
        <f>SUM(F65:F70)-F71-F72</f>
        <v>55.349999999999994</v>
      </c>
      <c r="G73" s="576">
        <f>SUM(G65:G70)-G71-G72</f>
        <v>56.6</v>
      </c>
      <c r="H73" s="576">
        <f>SUM(H65:H70)-H71-H72</f>
        <v>62.85000000000001</v>
      </c>
      <c r="I73" s="577">
        <f>SUM($E73+$F73+$G73+$H73)</f>
        <v>235.95</v>
      </c>
    </row>
    <row r="74" ht="10.5" thickBot="1"/>
    <row r="75" spans="2:9" ht="10.5">
      <c r="B75" s="548" t="s">
        <v>516</v>
      </c>
      <c r="C75" s="549"/>
      <c r="D75" s="549"/>
      <c r="E75" s="549"/>
      <c r="F75" s="549"/>
      <c r="G75" s="549"/>
      <c r="H75" s="549"/>
      <c r="I75" s="550"/>
    </row>
    <row r="76" spans="2:9" ht="10.5" thickBot="1">
      <c r="B76" s="556" t="s">
        <v>488</v>
      </c>
      <c r="C76" s="592" t="str">
        <f>C6</f>
        <v> HONNEUR</v>
      </c>
      <c r="D76" s="557"/>
      <c r="E76" s="557"/>
      <c r="F76" s="557"/>
      <c r="G76" s="557"/>
      <c r="H76" s="557"/>
      <c r="I76" s="558"/>
    </row>
    <row r="77" spans="2:9" ht="10.5">
      <c r="B77" s="636" t="s">
        <v>34</v>
      </c>
      <c r="C77" s="638" t="s">
        <v>6</v>
      </c>
      <c r="D77" s="640" t="s">
        <v>492</v>
      </c>
      <c r="E77" s="562" t="s">
        <v>8</v>
      </c>
      <c r="F77" s="562" t="s">
        <v>9</v>
      </c>
      <c r="G77" s="562" t="s">
        <v>10</v>
      </c>
      <c r="H77" s="562" t="s">
        <v>11</v>
      </c>
      <c r="I77" s="563" t="s">
        <v>29</v>
      </c>
    </row>
    <row r="78" spans="2:9" ht="10.5">
      <c r="B78" s="637"/>
      <c r="C78" s="639"/>
      <c r="D78" s="641"/>
      <c r="E78" s="566" t="s">
        <v>37</v>
      </c>
      <c r="F78" s="566" t="s">
        <v>37</v>
      </c>
      <c r="G78" s="566" t="s">
        <v>37</v>
      </c>
      <c r="H78" s="566" t="s">
        <v>37</v>
      </c>
      <c r="I78" s="567"/>
    </row>
    <row r="79" spans="2:9" ht="10.5" thickBot="1">
      <c r="B79" s="568" t="s">
        <v>204</v>
      </c>
      <c r="C79" s="568" t="s">
        <v>205</v>
      </c>
      <c r="D79" s="568"/>
      <c r="E79" s="569">
        <v>16.1</v>
      </c>
      <c r="F79" s="569">
        <v>14.5</v>
      </c>
      <c r="G79" s="570">
        <v>15.2</v>
      </c>
      <c r="H79" s="569">
        <v>15.7</v>
      </c>
      <c r="I79" s="571">
        <f aca="true" t="shared" si="6" ref="I79:I84">SUM($E79+$F79+$G79+$H79)</f>
        <v>61.5</v>
      </c>
    </row>
    <row r="80" spans="2:9" ht="10.5" thickBot="1">
      <c r="B80" s="568" t="s">
        <v>206</v>
      </c>
      <c r="C80" s="568" t="s">
        <v>207</v>
      </c>
      <c r="D80" s="568"/>
      <c r="E80" s="569">
        <v>16.1</v>
      </c>
      <c r="F80" s="569">
        <v>14.35</v>
      </c>
      <c r="G80" s="570">
        <v>14.9</v>
      </c>
      <c r="H80" s="569">
        <v>15.6</v>
      </c>
      <c r="I80" s="571">
        <f t="shared" si="6"/>
        <v>60.95</v>
      </c>
    </row>
    <row r="81" spans="2:9" ht="10.5" thickBot="1">
      <c r="B81" s="568" t="s">
        <v>208</v>
      </c>
      <c r="C81" s="568" t="s">
        <v>209</v>
      </c>
      <c r="D81" s="568"/>
      <c r="E81" s="569">
        <v>15.7</v>
      </c>
      <c r="F81" s="569">
        <v>15.1</v>
      </c>
      <c r="G81" s="570">
        <v>13.7</v>
      </c>
      <c r="H81" s="569">
        <v>15.75</v>
      </c>
      <c r="I81" s="571">
        <f t="shared" si="6"/>
        <v>60.25</v>
      </c>
    </row>
    <row r="82" spans="2:9" ht="10.5" thickBot="1">
      <c r="B82" s="568" t="s">
        <v>210</v>
      </c>
      <c r="C82" s="568" t="s">
        <v>211</v>
      </c>
      <c r="D82" s="568"/>
      <c r="E82" s="569">
        <v>16.1</v>
      </c>
      <c r="F82" s="569">
        <v>13.25</v>
      </c>
      <c r="G82" s="570">
        <v>13.8</v>
      </c>
      <c r="H82" s="569">
        <v>15.5</v>
      </c>
      <c r="I82" s="571">
        <f t="shared" si="6"/>
        <v>58.650000000000006</v>
      </c>
    </row>
    <row r="83" spans="2:11" ht="10.5" thickBot="1">
      <c r="B83" s="568" t="s">
        <v>212</v>
      </c>
      <c r="C83" s="568" t="s">
        <v>213</v>
      </c>
      <c r="D83" s="568"/>
      <c r="E83" s="569">
        <v>15.8</v>
      </c>
      <c r="F83" s="569">
        <v>15.05</v>
      </c>
      <c r="G83" s="570">
        <v>15</v>
      </c>
      <c r="H83" s="569">
        <v>15.7</v>
      </c>
      <c r="I83" s="571">
        <f t="shared" si="6"/>
        <v>61.55</v>
      </c>
      <c r="K83" s="582" t="s">
        <v>495</v>
      </c>
    </row>
    <row r="84" spans="2:9" ht="10.5" thickBot="1">
      <c r="B84" s="568" t="s">
        <v>214</v>
      </c>
      <c r="C84" s="568" t="s">
        <v>215</v>
      </c>
      <c r="D84" s="568"/>
      <c r="E84" s="569">
        <v>15.2</v>
      </c>
      <c r="F84" s="569">
        <v>14</v>
      </c>
      <c r="G84" s="570">
        <v>14.8</v>
      </c>
      <c r="H84" s="569">
        <v>16</v>
      </c>
      <c r="I84" s="571">
        <f t="shared" si="6"/>
        <v>60</v>
      </c>
    </row>
    <row r="85" spans="2:9" ht="10.5">
      <c r="B85" s="642" t="s">
        <v>493</v>
      </c>
      <c r="C85" s="643"/>
      <c r="D85" s="644"/>
      <c r="E85" s="574">
        <f>SMALL(E79:E84,1)</f>
        <v>15.2</v>
      </c>
      <c r="F85" s="574">
        <f>SMALL(F79:F84,1)</f>
        <v>13.25</v>
      </c>
      <c r="G85" s="574">
        <f>SMALL(G79:G84,1)</f>
        <v>13.7</v>
      </c>
      <c r="H85" s="574">
        <f>SMALL(H79:H84,1)</f>
        <v>15.5</v>
      </c>
      <c r="I85" s="571"/>
    </row>
    <row r="86" spans="2:9" ht="10.5">
      <c r="B86" s="642" t="s">
        <v>493</v>
      </c>
      <c r="C86" s="643"/>
      <c r="D86" s="644"/>
      <c r="E86" s="574">
        <f>SMALL(E79:E84,2)</f>
        <v>15.7</v>
      </c>
      <c r="F86" s="574">
        <f>SMALL(F79:F84,2)</f>
        <v>14</v>
      </c>
      <c r="G86" s="574">
        <f>SMALL(G79:G84,2)</f>
        <v>13.8</v>
      </c>
      <c r="H86" s="574">
        <f>SMALL(H79:H84,2)</f>
        <v>15.6</v>
      </c>
      <c r="I86" s="575"/>
    </row>
    <row r="87" spans="2:9" ht="10.5" thickBot="1">
      <c r="B87" s="645" t="s">
        <v>494</v>
      </c>
      <c r="C87" s="646"/>
      <c r="D87" s="647"/>
      <c r="E87" s="576">
        <f>SUM(E79:E84)-E85-E86</f>
        <v>64.1</v>
      </c>
      <c r="F87" s="576">
        <f>SUM(F79:F84)-F85-F86</f>
        <v>59</v>
      </c>
      <c r="G87" s="576">
        <f>SUM(G79:G84)-G85-G86</f>
        <v>59.89999999999999</v>
      </c>
      <c r="H87" s="576">
        <f>SUM(H79:H84)-H85-H86</f>
        <v>63.15</v>
      </c>
      <c r="I87" s="577">
        <f>SUM($E87+$F87+$G87+$H87)</f>
        <v>246.15</v>
      </c>
    </row>
    <row r="88" ht="10.5" thickBot="1"/>
    <row r="89" spans="2:9" ht="10.5">
      <c r="B89" s="548" t="s">
        <v>517</v>
      </c>
      <c r="C89" s="549"/>
      <c r="D89" s="549"/>
      <c r="E89" s="549"/>
      <c r="F89" s="549"/>
      <c r="G89" s="549"/>
      <c r="H89" s="549"/>
      <c r="I89" s="550"/>
    </row>
    <row r="90" spans="2:9" ht="10.5" thickBot="1">
      <c r="B90" s="556" t="s">
        <v>488</v>
      </c>
      <c r="C90" s="592" t="str">
        <f>C6</f>
        <v> HONNEUR</v>
      </c>
      <c r="D90" s="557"/>
      <c r="E90" s="557"/>
      <c r="F90" s="557"/>
      <c r="G90" s="557"/>
      <c r="H90" s="557"/>
      <c r="I90" s="558"/>
    </row>
    <row r="91" spans="2:9" ht="10.5">
      <c r="B91" s="636" t="s">
        <v>34</v>
      </c>
      <c r="C91" s="638" t="s">
        <v>6</v>
      </c>
      <c r="D91" s="640" t="s">
        <v>492</v>
      </c>
      <c r="E91" s="562" t="s">
        <v>8</v>
      </c>
      <c r="F91" s="562" t="s">
        <v>9</v>
      </c>
      <c r="G91" s="562" t="s">
        <v>10</v>
      </c>
      <c r="H91" s="562" t="s">
        <v>11</v>
      </c>
      <c r="I91" s="563" t="s">
        <v>29</v>
      </c>
    </row>
    <row r="92" spans="2:9" ht="10.5">
      <c r="B92" s="637"/>
      <c r="C92" s="639"/>
      <c r="D92" s="641"/>
      <c r="E92" s="566" t="s">
        <v>37</v>
      </c>
      <c r="F92" s="566" t="s">
        <v>37</v>
      </c>
      <c r="G92" s="566" t="s">
        <v>37</v>
      </c>
      <c r="H92" s="566" t="s">
        <v>37</v>
      </c>
      <c r="I92" s="567"/>
    </row>
    <row r="93" spans="2:9" ht="10.5" thickBot="1">
      <c r="B93" s="568" t="s">
        <v>224</v>
      </c>
      <c r="C93" s="568" t="s">
        <v>225</v>
      </c>
      <c r="D93" s="568"/>
      <c r="E93" s="569">
        <v>15.9</v>
      </c>
      <c r="F93" s="569">
        <v>13.7</v>
      </c>
      <c r="G93" s="570">
        <v>13.9</v>
      </c>
      <c r="H93" s="569">
        <v>15</v>
      </c>
      <c r="I93" s="571">
        <f aca="true" t="shared" si="7" ref="I93:I98">SUM($E93+$F93+$G93+$H93)</f>
        <v>58.5</v>
      </c>
    </row>
    <row r="94" spans="2:9" ht="10.5" thickBot="1">
      <c r="B94" s="568" t="s">
        <v>216</v>
      </c>
      <c r="C94" s="568" t="s">
        <v>217</v>
      </c>
      <c r="D94" s="568"/>
      <c r="E94" s="569">
        <v>15.8</v>
      </c>
      <c r="F94" s="569">
        <v>15.1</v>
      </c>
      <c r="G94" s="570">
        <v>13.8</v>
      </c>
      <c r="H94" s="569">
        <v>15.55</v>
      </c>
      <c r="I94" s="571">
        <f t="shared" si="7"/>
        <v>60.25</v>
      </c>
    </row>
    <row r="95" spans="2:9" ht="10.5" thickBot="1">
      <c r="B95" s="568" t="s">
        <v>526</v>
      </c>
      <c r="C95" s="568" t="s">
        <v>223</v>
      </c>
      <c r="D95" s="568"/>
      <c r="E95" s="569">
        <v>15.8</v>
      </c>
      <c r="F95" s="569">
        <v>14.7</v>
      </c>
      <c r="G95" s="570">
        <v>9.4</v>
      </c>
      <c r="H95" s="569">
        <v>15.65</v>
      </c>
      <c r="I95" s="571">
        <f t="shared" si="7"/>
        <v>55.55</v>
      </c>
    </row>
    <row r="96" spans="2:11" ht="10.5" thickBot="1">
      <c r="B96" s="568" t="s">
        <v>536</v>
      </c>
      <c r="C96" s="568" t="s">
        <v>222</v>
      </c>
      <c r="D96" s="568"/>
      <c r="E96" s="569">
        <v>16</v>
      </c>
      <c r="F96" s="569">
        <v>13.7</v>
      </c>
      <c r="G96" s="570">
        <v>14.1</v>
      </c>
      <c r="H96" s="569">
        <v>15.1</v>
      </c>
      <c r="I96" s="571">
        <f t="shared" si="7"/>
        <v>58.9</v>
      </c>
      <c r="K96" s="582" t="s">
        <v>495</v>
      </c>
    </row>
    <row r="97" spans="2:9" ht="10.5" thickBot="1">
      <c r="B97" s="568" t="s">
        <v>218</v>
      </c>
      <c r="C97" s="568" t="s">
        <v>219</v>
      </c>
      <c r="D97" s="568"/>
      <c r="E97" s="569">
        <v>15.5</v>
      </c>
      <c r="F97" s="569">
        <v>12.8</v>
      </c>
      <c r="G97" s="570">
        <v>13.1</v>
      </c>
      <c r="H97" s="569">
        <v>15.4</v>
      </c>
      <c r="I97" s="571">
        <f t="shared" si="7"/>
        <v>56.8</v>
      </c>
    </row>
    <row r="98" spans="2:9" ht="10.5" thickBot="1">
      <c r="B98" s="568" t="s">
        <v>220</v>
      </c>
      <c r="C98" s="568" t="s">
        <v>221</v>
      </c>
      <c r="D98" s="568"/>
      <c r="E98" s="569">
        <v>16.1</v>
      </c>
      <c r="F98" s="569">
        <v>15</v>
      </c>
      <c r="G98" s="570">
        <v>14.9</v>
      </c>
      <c r="H98" s="569">
        <v>15.4</v>
      </c>
      <c r="I98" s="571">
        <f t="shared" si="7"/>
        <v>61.4</v>
      </c>
    </row>
    <row r="99" spans="2:9" ht="10.5">
      <c r="B99" s="642" t="s">
        <v>493</v>
      </c>
      <c r="C99" s="643"/>
      <c r="D99" s="644"/>
      <c r="E99" s="574">
        <f>SMALL(E93:E98,1)</f>
        <v>15.5</v>
      </c>
      <c r="F99" s="574">
        <f>SMALL(F93:F98,1)</f>
        <v>12.8</v>
      </c>
      <c r="G99" s="574">
        <f>SMALL(G93:G98,1)</f>
        <v>9.4</v>
      </c>
      <c r="H99" s="574">
        <f>SMALL(H93:H98,1)</f>
        <v>15</v>
      </c>
      <c r="I99" s="571"/>
    </row>
    <row r="100" spans="2:9" ht="10.5">
      <c r="B100" s="642" t="s">
        <v>493</v>
      </c>
      <c r="C100" s="643"/>
      <c r="D100" s="644"/>
      <c r="E100" s="574">
        <f>SMALL(E93:E98,2)</f>
        <v>15.8</v>
      </c>
      <c r="F100" s="574">
        <f>SMALL(F93:F98,2)</f>
        <v>13.7</v>
      </c>
      <c r="G100" s="574">
        <f>SMALL(G93:G98,2)</f>
        <v>13.1</v>
      </c>
      <c r="H100" s="574">
        <f>SMALL(H93:H98,2)</f>
        <v>15.1</v>
      </c>
      <c r="I100" s="575"/>
    </row>
    <row r="101" spans="2:9" ht="10.5" thickBot="1">
      <c r="B101" s="645" t="s">
        <v>494</v>
      </c>
      <c r="C101" s="646"/>
      <c r="D101" s="647"/>
      <c r="E101" s="576">
        <f>SUM(E93:E98)-E99-E100</f>
        <v>63.8</v>
      </c>
      <c r="F101" s="576">
        <f>SUM(F93:F98)-F99-F100</f>
        <v>58.5</v>
      </c>
      <c r="G101" s="576">
        <f>SUM(G93:G98)-G99-G100</f>
        <v>56.699999999999996</v>
      </c>
      <c r="H101" s="576">
        <f>SUM(H93:H98)-H99-H100</f>
        <v>62.00000000000001</v>
      </c>
      <c r="I101" s="577">
        <f>SUM($E101+$F101+$G101+$H101)</f>
        <v>241</v>
      </c>
    </row>
    <row r="102" ht="10.5" thickBot="1"/>
    <row r="103" spans="2:9" ht="10.5">
      <c r="B103" s="548" t="s">
        <v>518</v>
      </c>
      <c r="C103" s="549"/>
      <c r="D103" s="549"/>
      <c r="E103" s="549"/>
      <c r="F103" s="549"/>
      <c r="G103" s="549"/>
      <c r="H103" s="549"/>
      <c r="I103" s="550"/>
    </row>
    <row r="104" spans="2:9" ht="10.5" thickBot="1">
      <c r="B104" s="556" t="s">
        <v>488</v>
      </c>
      <c r="C104" s="592" t="str">
        <f>C6</f>
        <v> HONNEUR</v>
      </c>
      <c r="D104" s="557"/>
      <c r="E104" s="557"/>
      <c r="F104" s="557"/>
      <c r="G104" s="557"/>
      <c r="H104" s="557"/>
      <c r="I104" s="558"/>
    </row>
    <row r="105" spans="2:9" ht="10.5">
      <c r="B105" s="636" t="s">
        <v>34</v>
      </c>
      <c r="C105" s="638" t="s">
        <v>6</v>
      </c>
      <c r="D105" s="640" t="s">
        <v>492</v>
      </c>
      <c r="E105" s="562" t="s">
        <v>8</v>
      </c>
      <c r="F105" s="562" t="s">
        <v>9</v>
      </c>
      <c r="G105" s="562" t="s">
        <v>10</v>
      </c>
      <c r="H105" s="562" t="s">
        <v>11</v>
      </c>
      <c r="I105" s="563" t="s">
        <v>29</v>
      </c>
    </row>
    <row r="106" spans="2:9" ht="10.5">
      <c r="B106" s="637"/>
      <c r="C106" s="639"/>
      <c r="D106" s="641"/>
      <c r="E106" s="566" t="s">
        <v>37</v>
      </c>
      <c r="F106" s="566" t="s">
        <v>37</v>
      </c>
      <c r="G106" s="566" t="s">
        <v>37</v>
      </c>
      <c r="H106" s="566" t="s">
        <v>37</v>
      </c>
      <c r="I106" s="567"/>
    </row>
    <row r="107" spans="2:9" ht="10.5" thickBot="1">
      <c r="B107" s="568" t="s">
        <v>522</v>
      </c>
      <c r="C107" s="568" t="s">
        <v>523</v>
      </c>
      <c r="D107" s="568"/>
      <c r="E107" s="569">
        <v>14.8</v>
      </c>
      <c r="F107" s="569">
        <v>14</v>
      </c>
      <c r="G107" s="570">
        <v>14.7</v>
      </c>
      <c r="H107" s="569">
        <v>15.6</v>
      </c>
      <c r="I107" s="571">
        <f aca="true" t="shared" si="8" ref="I107:I112">SUM($E107+$F107+$G107+$H107)</f>
        <v>59.1</v>
      </c>
    </row>
    <row r="108" spans="2:9" ht="10.5" thickBot="1">
      <c r="B108" s="568" t="s">
        <v>226</v>
      </c>
      <c r="C108" s="568" t="s">
        <v>227</v>
      </c>
      <c r="D108" s="568"/>
      <c r="E108" s="569">
        <v>15.3</v>
      </c>
      <c r="F108" s="569">
        <v>14.1</v>
      </c>
      <c r="G108" s="570">
        <v>14.3</v>
      </c>
      <c r="H108" s="569">
        <v>15.3</v>
      </c>
      <c r="I108" s="571">
        <f t="shared" si="8"/>
        <v>59</v>
      </c>
    </row>
    <row r="109" spans="2:9" ht="10.5" thickBot="1">
      <c r="B109" s="568" t="s">
        <v>525</v>
      </c>
      <c r="C109" s="568" t="s">
        <v>228</v>
      </c>
      <c r="D109" s="568"/>
      <c r="E109" s="569">
        <v>15.2</v>
      </c>
      <c r="F109" s="569">
        <v>15.05</v>
      </c>
      <c r="G109" s="570">
        <v>14.2</v>
      </c>
      <c r="H109" s="569">
        <v>15.6</v>
      </c>
      <c r="I109" s="571">
        <f t="shared" si="8"/>
        <v>60.050000000000004</v>
      </c>
    </row>
    <row r="110" spans="2:11" ht="10.5" thickBot="1">
      <c r="B110" s="568" t="s">
        <v>524</v>
      </c>
      <c r="C110" s="568" t="s">
        <v>229</v>
      </c>
      <c r="D110" s="568"/>
      <c r="E110" s="569">
        <v>15.8</v>
      </c>
      <c r="F110" s="569">
        <v>14</v>
      </c>
      <c r="G110" s="570">
        <v>14.6</v>
      </c>
      <c r="H110" s="569">
        <v>15.2</v>
      </c>
      <c r="I110" s="571">
        <f t="shared" si="8"/>
        <v>59.599999999999994</v>
      </c>
      <c r="K110" s="582" t="s">
        <v>495</v>
      </c>
    </row>
    <row r="111" spans="2:9" ht="10.5" thickBot="1">
      <c r="B111" s="568"/>
      <c r="C111" s="568"/>
      <c r="D111" s="568"/>
      <c r="E111" s="569">
        <v>0</v>
      </c>
      <c r="F111" s="569">
        <v>0</v>
      </c>
      <c r="G111" s="570">
        <v>0</v>
      </c>
      <c r="H111" s="569">
        <v>0</v>
      </c>
      <c r="I111" s="571">
        <f t="shared" si="8"/>
        <v>0</v>
      </c>
    </row>
    <row r="112" spans="2:9" ht="10.5" thickBot="1">
      <c r="B112" s="568"/>
      <c r="C112" s="568"/>
      <c r="D112" s="568"/>
      <c r="E112" s="569">
        <v>0</v>
      </c>
      <c r="F112" s="569">
        <v>0</v>
      </c>
      <c r="G112" s="570">
        <v>0</v>
      </c>
      <c r="H112" s="569">
        <v>0</v>
      </c>
      <c r="I112" s="571">
        <f t="shared" si="8"/>
        <v>0</v>
      </c>
    </row>
    <row r="113" spans="2:9" ht="10.5">
      <c r="B113" s="642" t="s">
        <v>493</v>
      </c>
      <c r="C113" s="643"/>
      <c r="D113" s="644"/>
      <c r="E113" s="574">
        <f>SMALL(E107:E112,1)</f>
        <v>0</v>
      </c>
      <c r="F113" s="574">
        <f>SMALL(F107:F112,1)</f>
        <v>0</v>
      </c>
      <c r="G113" s="574">
        <f>SMALL(G107:G112,1)</f>
        <v>0</v>
      </c>
      <c r="H113" s="574">
        <f>SMALL(H107:H112,1)</f>
        <v>0</v>
      </c>
      <c r="I113" s="571"/>
    </row>
    <row r="114" spans="2:9" ht="10.5">
      <c r="B114" s="642" t="s">
        <v>493</v>
      </c>
      <c r="C114" s="643"/>
      <c r="D114" s="644"/>
      <c r="E114" s="574">
        <f>SMALL(E107:E112,2)</f>
        <v>0</v>
      </c>
      <c r="F114" s="574">
        <f>SMALL(F107:F112,2)</f>
        <v>0</v>
      </c>
      <c r="G114" s="574">
        <f>SMALL(G107:G112,2)</f>
        <v>0</v>
      </c>
      <c r="H114" s="574">
        <f>SMALL(H107:H112,2)</f>
        <v>0</v>
      </c>
      <c r="I114" s="575"/>
    </row>
    <row r="115" spans="2:9" ht="10.5" thickBot="1">
      <c r="B115" s="645" t="s">
        <v>494</v>
      </c>
      <c r="C115" s="646"/>
      <c r="D115" s="647"/>
      <c r="E115" s="576">
        <f>SUM(E107:E112)-E113-E114</f>
        <v>61.099999999999994</v>
      </c>
      <c r="F115" s="576">
        <f>SUM(F107:F112)-F113-F114</f>
        <v>57.150000000000006</v>
      </c>
      <c r="G115" s="576">
        <f>SUM(G107:G112)-G113-G114</f>
        <v>57.800000000000004</v>
      </c>
      <c r="H115" s="576">
        <f>SUM(H107:H112)-H113-H114</f>
        <v>61.7</v>
      </c>
      <c r="I115" s="577">
        <f>SUM($E115+$F115+$G115+$H115)</f>
        <v>237.75</v>
      </c>
    </row>
    <row r="116" ht="10.5" thickBot="1"/>
    <row r="117" spans="2:9" ht="10.5">
      <c r="B117" s="548" t="s">
        <v>506</v>
      </c>
      <c r="C117" s="549"/>
      <c r="D117" s="549"/>
      <c r="E117" s="549"/>
      <c r="F117" s="549"/>
      <c r="G117" s="549"/>
      <c r="H117" s="549"/>
      <c r="I117" s="550"/>
    </row>
    <row r="118" spans="2:9" ht="10.5" thickBot="1">
      <c r="B118" s="556" t="s">
        <v>488</v>
      </c>
      <c r="C118" s="592" t="str">
        <f>C6</f>
        <v> HONNEUR</v>
      </c>
      <c r="D118" s="557"/>
      <c r="E118" s="557"/>
      <c r="F118" s="557"/>
      <c r="G118" s="557"/>
      <c r="H118" s="557"/>
      <c r="I118" s="558"/>
    </row>
    <row r="119" spans="2:9" ht="10.5">
      <c r="B119" s="636" t="s">
        <v>34</v>
      </c>
      <c r="C119" s="638" t="s">
        <v>6</v>
      </c>
      <c r="D119" s="640" t="s">
        <v>492</v>
      </c>
      <c r="E119" s="562" t="s">
        <v>8</v>
      </c>
      <c r="F119" s="562" t="s">
        <v>9</v>
      </c>
      <c r="G119" s="562" t="s">
        <v>10</v>
      </c>
      <c r="H119" s="562" t="s">
        <v>11</v>
      </c>
      <c r="I119" s="563" t="s">
        <v>29</v>
      </c>
    </row>
    <row r="120" spans="2:9" ht="10.5">
      <c r="B120" s="637"/>
      <c r="C120" s="639"/>
      <c r="D120" s="641"/>
      <c r="E120" s="566" t="s">
        <v>37</v>
      </c>
      <c r="F120" s="566" t="s">
        <v>37</v>
      </c>
      <c r="G120" s="566" t="s">
        <v>37</v>
      </c>
      <c r="H120" s="566" t="s">
        <v>37</v>
      </c>
      <c r="I120" s="567"/>
    </row>
    <row r="121" spans="2:9" ht="10.5" thickBot="1">
      <c r="B121" s="568" t="s">
        <v>385</v>
      </c>
      <c r="C121" s="568" t="s">
        <v>386</v>
      </c>
      <c r="D121" s="568"/>
      <c r="E121" s="569">
        <v>15.8</v>
      </c>
      <c r="F121" s="569">
        <v>14.5</v>
      </c>
      <c r="G121" s="570">
        <v>15.1</v>
      </c>
      <c r="H121" s="569">
        <v>15</v>
      </c>
      <c r="I121" s="571">
        <f aca="true" t="shared" si="9" ref="I121:I126">SUM($E121+$F121+$G121+$H121)</f>
        <v>60.4</v>
      </c>
    </row>
    <row r="122" spans="2:9" ht="10.5" thickBot="1">
      <c r="B122" s="568" t="s">
        <v>387</v>
      </c>
      <c r="C122" s="568" t="s">
        <v>388</v>
      </c>
      <c r="D122" s="568"/>
      <c r="E122" s="569">
        <v>15.5</v>
      </c>
      <c r="F122" s="569">
        <v>10.4</v>
      </c>
      <c r="G122" s="570">
        <v>14.3</v>
      </c>
      <c r="H122" s="569">
        <v>16</v>
      </c>
      <c r="I122" s="571">
        <f t="shared" si="9"/>
        <v>56.2</v>
      </c>
    </row>
    <row r="123" spans="2:11" ht="10.5" thickBot="1">
      <c r="B123" s="568" t="s">
        <v>389</v>
      </c>
      <c r="C123" s="568" t="s">
        <v>390</v>
      </c>
      <c r="D123" s="568"/>
      <c r="E123" s="569">
        <v>16.1</v>
      </c>
      <c r="F123" s="569">
        <v>15.4</v>
      </c>
      <c r="G123" s="570">
        <v>14.9</v>
      </c>
      <c r="H123" s="569">
        <v>16</v>
      </c>
      <c r="I123" s="571">
        <f t="shared" si="9"/>
        <v>62.4</v>
      </c>
      <c r="K123" s="582" t="s">
        <v>495</v>
      </c>
    </row>
    <row r="124" spans="2:9" ht="10.5" thickBot="1">
      <c r="B124" s="568" t="s">
        <v>391</v>
      </c>
      <c r="C124" s="568" t="s">
        <v>207</v>
      </c>
      <c r="D124" s="568"/>
      <c r="E124" s="569">
        <v>15.5</v>
      </c>
      <c r="F124" s="569">
        <v>13.75</v>
      </c>
      <c r="G124" s="570">
        <v>14.3</v>
      </c>
      <c r="H124" s="569">
        <v>14.4</v>
      </c>
      <c r="I124" s="571">
        <f t="shared" si="9"/>
        <v>57.949999999999996</v>
      </c>
    </row>
    <row r="125" spans="2:9" ht="10.5" thickBot="1">
      <c r="B125" s="568" t="s">
        <v>392</v>
      </c>
      <c r="C125" s="568" t="s">
        <v>393</v>
      </c>
      <c r="D125" s="568"/>
      <c r="E125" s="569">
        <v>15.5</v>
      </c>
      <c r="F125" s="569">
        <v>14.3</v>
      </c>
      <c r="G125" s="570">
        <v>14.7</v>
      </c>
      <c r="H125" s="569">
        <v>16.3</v>
      </c>
      <c r="I125" s="571">
        <f t="shared" si="9"/>
        <v>60.8</v>
      </c>
    </row>
    <row r="126" spans="2:9" ht="10.5" thickBot="1">
      <c r="B126" s="568" t="s">
        <v>394</v>
      </c>
      <c r="C126" s="568" t="s">
        <v>395</v>
      </c>
      <c r="D126" s="568"/>
      <c r="E126" s="569">
        <v>15.6</v>
      </c>
      <c r="F126" s="569">
        <v>15.35</v>
      </c>
      <c r="G126" s="570">
        <v>15.3</v>
      </c>
      <c r="H126" s="569">
        <v>16.1</v>
      </c>
      <c r="I126" s="571">
        <f t="shared" si="9"/>
        <v>62.35</v>
      </c>
    </row>
    <row r="127" spans="2:9" ht="10.5">
      <c r="B127" s="642" t="s">
        <v>493</v>
      </c>
      <c r="C127" s="643"/>
      <c r="D127" s="644"/>
      <c r="E127" s="574">
        <f>SMALL(E121:E126,1)</f>
        <v>15.5</v>
      </c>
      <c r="F127" s="574">
        <f>SMALL(F121:F126,1)</f>
        <v>10.4</v>
      </c>
      <c r="G127" s="574">
        <f>SMALL(G121:G126,1)</f>
        <v>14.3</v>
      </c>
      <c r="H127" s="574">
        <f>SMALL(H121:H126,1)</f>
        <v>14.4</v>
      </c>
      <c r="I127" s="571"/>
    </row>
    <row r="128" spans="2:9" ht="10.5">
      <c r="B128" s="642" t="s">
        <v>493</v>
      </c>
      <c r="C128" s="643"/>
      <c r="D128" s="644"/>
      <c r="E128" s="574">
        <f>SMALL(E121:E126,2)</f>
        <v>15.5</v>
      </c>
      <c r="F128" s="574">
        <f>SMALL(F121:F126,2)</f>
        <v>13.75</v>
      </c>
      <c r="G128" s="574">
        <f>SMALL(G121:G126,2)</f>
        <v>14.3</v>
      </c>
      <c r="H128" s="574">
        <f>SMALL(H121:H126,2)</f>
        <v>15</v>
      </c>
      <c r="I128" s="575"/>
    </row>
    <row r="129" spans="2:9" ht="10.5" thickBot="1">
      <c r="B129" s="645" t="s">
        <v>494</v>
      </c>
      <c r="C129" s="646"/>
      <c r="D129" s="647"/>
      <c r="E129" s="576">
        <f>SUM(E121:E126)-E127-E128</f>
        <v>63</v>
      </c>
      <c r="F129" s="576">
        <f>SUM(F121:F126)-F127-F128</f>
        <v>59.54999999999998</v>
      </c>
      <c r="G129" s="576">
        <f>SUM(G121:G126)-G127-G128</f>
        <v>60</v>
      </c>
      <c r="H129" s="576">
        <f>SUM(H121:H126)-H127-H128</f>
        <v>64.4</v>
      </c>
      <c r="I129" s="577">
        <f>SUM($E129+$F129+$G129+$H129)</f>
        <v>246.95</v>
      </c>
    </row>
    <row r="130" ht="10.5" thickBot="1"/>
    <row r="131" spans="2:9" ht="10.5">
      <c r="B131" s="548" t="s">
        <v>16</v>
      </c>
      <c r="C131" s="549"/>
      <c r="D131" s="549"/>
      <c r="E131" s="549"/>
      <c r="F131" s="549"/>
      <c r="G131" s="549"/>
      <c r="H131" s="549"/>
      <c r="I131" s="550"/>
    </row>
    <row r="132" spans="2:9" ht="10.5" thickBot="1">
      <c r="B132" s="556" t="s">
        <v>488</v>
      </c>
      <c r="C132" s="592" t="str">
        <f>C6</f>
        <v> HONNEUR</v>
      </c>
      <c r="D132" s="557"/>
      <c r="E132" s="557"/>
      <c r="F132" s="557"/>
      <c r="G132" s="557"/>
      <c r="H132" s="557"/>
      <c r="I132" s="558"/>
    </row>
    <row r="133" spans="2:9" ht="10.5">
      <c r="B133" s="636" t="s">
        <v>34</v>
      </c>
      <c r="C133" s="638" t="s">
        <v>6</v>
      </c>
      <c r="D133" s="640" t="s">
        <v>492</v>
      </c>
      <c r="E133" s="562" t="s">
        <v>8</v>
      </c>
      <c r="F133" s="562" t="s">
        <v>9</v>
      </c>
      <c r="G133" s="562" t="s">
        <v>10</v>
      </c>
      <c r="H133" s="562" t="s">
        <v>11</v>
      </c>
      <c r="I133" s="563" t="s">
        <v>29</v>
      </c>
    </row>
    <row r="134" spans="2:9" ht="10.5">
      <c r="B134" s="637"/>
      <c r="C134" s="639"/>
      <c r="D134" s="641"/>
      <c r="E134" s="566" t="s">
        <v>37</v>
      </c>
      <c r="F134" s="566" t="s">
        <v>37</v>
      </c>
      <c r="G134" s="566" t="s">
        <v>37</v>
      </c>
      <c r="H134" s="566" t="s">
        <v>37</v>
      </c>
      <c r="I134" s="567"/>
    </row>
    <row r="135" spans="2:9" ht="10.5" thickBot="1">
      <c r="B135" s="568" t="s">
        <v>135</v>
      </c>
      <c r="C135" s="568" t="s">
        <v>173</v>
      </c>
      <c r="D135" s="568"/>
      <c r="E135" s="569">
        <v>15.6</v>
      </c>
      <c r="F135" s="569">
        <v>12.1</v>
      </c>
      <c r="G135" s="570">
        <v>13.4</v>
      </c>
      <c r="H135" s="569">
        <v>15.4</v>
      </c>
      <c r="I135" s="571">
        <f aca="true" t="shared" si="10" ref="I135:I140">SUM($E135+$F135+$G135+$H135)</f>
        <v>56.5</v>
      </c>
    </row>
    <row r="136" spans="2:9" ht="10.5" thickBot="1">
      <c r="B136" s="568" t="s">
        <v>174</v>
      </c>
      <c r="C136" s="568" t="s">
        <v>175</v>
      </c>
      <c r="D136" s="568"/>
      <c r="E136" s="569">
        <v>15.9</v>
      </c>
      <c r="F136" s="569">
        <v>15</v>
      </c>
      <c r="G136" s="570">
        <v>15.4</v>
      </c>
      <c r="H136" s="569">
        <v>16.1</v>
      </c>
      <c r="I136" s="571">
        <f t="shared" si="10"/>
        <v>62.4</v>
      </c>
    </row>
    <row r="137" spans="2:9" ht="10.5" thickBot="1">
      <c r="B137" s="568" t="s">
        <v>176</v>
      </c>
      <c r="C137" s="568" t="s">
        <v>177</v>
      </c>
      <c r="D137" s="568"/>
      <c r="E137" s="569">
        <v>15.55</v>
      </c>
      <c r="F137" s="569">
        <v>14.25</v>
      </c>
      <c r="G137" s="570">
        <v>13.1</v>
      </c>
      <c r="H137" s="569">
        <v>16.05</v>
      </c>
      <c r="I137" s="571">
        <f t="shared" si="10"/>
        <v>58.95</v>
      </c>
    </row>
    <row r="138" spans="2:11" ht="10.5" thickBot="1">
      <c r="B138" s="568" t="s">
        <v>178</v>
      </c>
      <c r="C138" s="568" t="s">
        <v>179</v>
      </c>
      <c r="D138" s="568"/>
      <c r="E138" s="569">
        <v>16.2</v>
      </c>
      <c r="F138" s="569">
        <v>13.7</v>
      </c>
      <c r="G138" s="570">
        <v>13.2</v>
      </c>
      <c r="H138" s="569">
        <v>15.85</v>
      </c>
      <c r="I138" s="571">
        <f t="shared" si="10"/>
        <v>58.949999999999996</v>
      </c>
      <c r="K138" s="582" t="s">
        <v>495</v>
      </c>
    </row>
    <row r="139" spans="2:9" ht="10.5" thickBot="1">
      <c r="B139" s="568" t="s">
        <v>180</v>
      </c>
      <c r="C139" s="568" t="s">
        <v>181</v>
      </c>
      <c r="D139" s="568"/>
      <c r="E139" s="569">
        <v>14.7</v>
      </c>
      <c r="F139" s="569">
        <v>13.75</v>
      </c>
      <c r="G139" s="570">
        <v>14</v>
      </c>
      <c r="H139" s="569">
        <v>15.3</v>
      </c>
      <c r="I139" s="571">
        <f t="shared" si="10"/>
        <v>57.75</v>
      </c>
    </row>
    <row r="140" spans="2:9" ht="10.5" thickBot="1">
      <c r="B140" s="568" t="s">
        <v>182</v>
      </c>
      <c r="C140" s="568" t="s">
        <v>183</v>
      </c>
      <c r="D140" s="568"/>
      <c r="E140" s="569">
        <v>15.9</v>
      </c>
      <c r="F140" s="569">
        <v>15</v>
      </c>
      <c r="G140" s="570">
        <v>15.2</v>
      </c>
      <c r="H140" s="569">
        <v>16.55</v>
      </c>
      <c r="I140" s="571">
        <f t="shared" si="10"/>
        <v>62.64999999999999</v>
      </c>
    </row>
    <row r="141" spans="2:9" ht="10.5">
      <c r="B141" s="642" t="s">
        <v>493</v>
      </c>
      <c r="C141" s="643"/>
      <c r="D141" s="644"/>
      <c r="E141" s="574">
        <f>SMALL(E135:E140,1)</f>
        <v>14.7</v>
      </c>
      <c r="F141" s="574">
        <f>SMALL(F135:F140,1)</f>
        <v>12.1</v>
      </c>
      <c r="G141" s="574">
        <f>SMALL(G135:G140,1)</f>
        <v>13.1</v>
      </c>
      <c r="H141" s="574">
        <f>SMALL(H135:H140,1)</f>
        <v>15.3</v>
      </c>
      <c r="I141" s="571"/>
    </row>
    <row r="142" spans="2:9" ht="10.5">
      <c r="B142" s="642" t="s">
        <v>493</v>
      </c>
      <c r="C142" s="643"/>
      <c r="D142" s="644"/>
      <c r="E142" s="574">
        <f>SMALL(E135:E140,2)</f>
        <v>15.55</v>
      </c>
      <c r="F142" s="574">
        <f>SMALL(F135:F140,2)</f>
        <v>13.7</v>
      </c>
      <c r="G142" s="574">
        <f>SMALL(G135:G140,2)</f>
        <v>13.2</v>
      </c>
      <c r="H142" s="574">
        <f>SMALL(H135:H140,2)</f>
        <v>15.4</v>
      </c>
      <c r="I142" s="575"/>
    </row>
    <row r="143" spans="2:9" ht="10.5" thickBot="1">
      <c r="B143" s="645" t="s">
        <v>494</v>
      </c>
      <c r="C143" s="646"/>
      <c r="D143" s="647"/>
      <c r="E143" s="576">
        <f>SUM(E135:E140)-E141-E142</f>
        <v>63.60000000000001</v>
      </c>
      <c r="F143" s="576">
        <f>SUM(F135:F140)-F141-F142</f>
        <v>58</v>
      </c>
      <c r="G143" s="576">
        <f>SUM(G135:G140)-G141-G142</f>
        <v>58</v>
      </c>
      <c r="H143" s="576">
        <f>SUM(H135:H140)-H141-H142</f>
        <v>64.55</v>
      </c>
      <c r="I143" s="577">
        <f>SUM($E143+$F143+$G143+$H143)</f>
        <v>244.15000000000003</v>
      </c>
    </row>
    <row r="144" ht="10.5" thickBot="1"/>
    <row r="145" spans="2:9" ht="10.5">
      <c r="B145" s="548" t="s">
        <v>519</v>
      </c>
      <c r="C145" s="549"/>
      <c r="D145" s="549"/>
      <c r="E145" s="549"/>
      <c r="F145" s="549"/>
      <c r="G145" s="549"/>
      <c r="H145" s="549"/>
      <c r="I145" s="550"/>
    </row>
    <row r="146" spans="2:9" ht="10.5" thickBot="1">
      <c r="B146" s="556" t="s">
        <v>488</v>
      </c>
      <c r="C146" s="592" t="str">
        <f>C6</f>
        <v> HONNEUR</v>
      </c>
      <c r="D146" s="557"/>
      <c r="E146" s="557"/>
      <c r="F146" s="557"/>
      <c r="G146" s="557"/>
      <c r="H146" s="557"/>
      <c r="I146" s="558"/>
    </row>
    <row r="147" spans="2:9" ht="10.5">
      <c r="B147" s="636" t="s">
        <v>34</v>
      </c>
      <c r="C147" s="638" t="s">
        <v>6</v>
      </c>
      <c r="D147" s="640" t="s">
        <v>492</v>
      </c>
      <c r="E147" s="562" t="s">
        <v>8</v>
      </c>
      <c r="F147" s="562" t="s">
        <v>9</v>
      </c>
      <c r="G147" s="562" t="s">
        <v>10</v>
      </c>
      <c r="H147" s="562" t="s">
        <v>11</v>
      </c>
      <c r="I147" s="563" t="s">
        <v>29</v>
      </c>
    </row>
    <row r="148" spans="2:9" ht="10.5">
      <c r="B148" s="637"/>
      <c r="C148" s="639"/>
      <c r="D148" s="641"/>
      <c r="E148" s="566" t="s">
        <v>37</v>
      </c>
      <c r="F148" s="566" t="s">
        <v>37</v>
      </c>
      <c r="G148" s="566" t="s">
        <v>37</v>
      </c>
      <c r="H148" s="566" t="s">
        <v>37</v>
      </c>
      <c r="I148" s="567"/>
    </row>
    <row r="149" spans="2:9" ht="10.5" thickBot="1">
      <c r="B149" s="568" t="s">
        <v>265</v>
      </c>
      <c r="C149" s="568" t="s">
        <v>266</v>
      </c>
      <c r="D149" s="568"/>
      <c r="E149" s="569">
        <v>15.9</v>
      </c>
      <c r="F149" s="569">
        <v>14.3</v>
      </c>
      <c r="G149" s="570">
        <v>15.5</v>
      </c>
      <c r="H149" s="569">
        <v>15.9</v>
      </c>
      <c r="I149" s="571">
        <f aca="true" t="shared" si="11" ref="I149:I154">SUM($E149+$F149+$G149+$H149)</f>
        <v>61.6</v>
      </c>
    </row>
    <row r="150" spans="2:9" ht="10.5" thickBot="1">
      <c r="B150" s="568" t="s">
        <v>267</v>
      </c>
      <c r="C150" s="568" t="s">
        <v>268</v>
      </c>
      <c r="D150" s="568"/>
      <c r="E150" s="569">
        <v>15.7</v>
      </c>
      <c r="F150" s="569">
        <v>14.2</v>
      </c>
      <c r="G150" s="570">
        <v>14.1</v>
      </c>
      <c r="H150" s="569">
        <v>16.15</v>
      </c>
      <c r="I150" s="571">
        <f t="shared" si="11"/>
        <v>60.15</v>
      </c>
    </row>
    <row r="151" spans="2:9" ht="10.5" thickBot="1">
      <c r="B151" s="568" t="s">
        <v>269</v>
      </c>
      <c r="C151" s="568" t="s">
        <v>270</v>
      </c>
      <c r="D151" s="568"/>
      <c r="E151" s="569">
        <v>15.5</v>
      </c>
      <c r="F151" s="569">
        <v>15.15</v>
      </c>
      <c r="G151" s="570">
        <v>14.9</v>
      </c>
      <c r="H151" s="569">
        <v>16.2</v>
      </c>
      <c r="I151" s="571">
        <f t="shared" si="11"/>
        <v>61.75</v>
      </c>
    </row>
    <row r="152" spans="2:9" ht="10.5" thickBot="1">
      <c r="B152" s="568" t="s">
        <v>271</v>
      </c>
      <c r="C152" s="568" t="s">
        <v>272</v>
      </c>
      <c r="D152" s="568"/>
      <c r="E152" s="569">
        <v>16.3</v>
      </c>
      <c r="F152" s="569">
        <v>14.9</v>
      </c>
      <c r="G152" s="570">
        <v>14.7</v>
      </c>
      <c r="H152" s="569">
        <v>15.8</v>
      </c>
      <c r="I152" s="571">
        <f t="shared" si="11"/>
        <v>61.7</v>
      </c>
    </row>
    <row r="153" spans="2:11" ht="10.5" thickBot="1">
      <c r="B153" s="568" t="s">
        <v>273</v>
      </c>
      <c r="C153" s="568" t="s">
        <v>274</v>
      </c>
      <c r="D153" s="568"/>
      <c r="E153" s="569">
        <v>15.9</v>
      </c>
      <c r="F153" s="569">
        <v>13</v>
      </c>
      <c r="G153" s="570">
        <v>15.6</v>
      </c>
      <c r="H153" s="569">
        <v>16.3</v>
      </c>
      <c r="I153" s="571">
        <f t="shared" si="11"/>
        <v>60.8</v>
      </c>
      <c r="K153" s="582" t="s">
        <v>495</v>
      </c>
    </row>
    <row r="154" spans="2:9" ht="10.5" thickBot="1">
      <c r="B154" s="568" t="s">
        <v>275</v>
      </c>
      <c r="C154" s="568" t="s">
        <v>276</v>
      </c>
      <c r="D154" s="568"/>
      <c r="E154" s="569">
        <v>16.45</v>
      </c>
      <c r="F154" s="569">
        <v>15</v>
      </c>
      <c r="G154" s="570">
        <v>14.2</v>
      </c>
      <c r="H154" s="569">
        <v>16.15</v>
      </c>
      <c r="I154" s="571">
        <f t="shared" si="11"/>
        <v>61.8</v>
      </c>
    </row>
    <row r="155" spans="2:9" ht="10.5">
      <c r="B155" s="642" t="s">
        <v>493</v>
      </c>
      <c r="C155" s="643"/>
      <c r="D155" s="644"/>
      <c r="E155" s="574">
        <f>SMALL(E149:E154,1)</f>
        <v>15.5</v>
      </c>
      <c r="F155" s="574">
        <f>SMALL(F149:F154,1)</f>
        <v>13</v>
      </c>
      <c r="G155" s="574">
        <f>SMALL(G149:G154,1)</f>
        <v>14.1</v>
      </c>
      <c r="H155" s="574">
        <f>SMALL(H149:H154,1)</f>
        <v>15.8</v>
      </c>
      <c r="I155" s="571"/>
    </row>
    <row r="156" spans="2:9" ht="10.5">
      <c r="B156" s="642" t="s">
        <v>493</v>
      </c>
      <c r="C156" s="643"/>
      <c r="D156" s="644"/>
      <c r="E156" s="574">
        <f>SMALL(E149:E154,2)</f>
        <v>15.7</v>
      </c>
      <c r="F156" s="574">
        <f>SMALL(F149:F154,2)</f>
        <v>14.2</v>
      </c>
      <c r="G156" s="574">
        <f>SMALL(G149:G154,2)</f>
        <v>14.2</v>
      </c>
      <c r="H156" s="574">
        <f>SMALL(H149:H154,2)</f>
        <v>15.9</v>
      </c>
      <c r="I156" s="575"/>
    </row>
    <row r="157" spans="2:9" ht="10.5" thickBot="1">
      <c r="B157" s="645" t="s">
        <v>494</v>
      </c>
      <c r="C157" s="646"/>
      <c r="D157" s="647"/>
      <c r="E157" s="576">
        <f>SUM(E149:E154)-E155-E156</f>
        <v>64.55000000000001</v>
      </c>
      <c r="F157" s="576">
        <f>SUM(F149:F154)-F155-F156</f>
        <v>59.349999999999994</v>
      </c>
      <c r="G157" s="576">
        <f>SUM(G149:G154)-G155-G156</f>
        <v>60.7</v>
      </c>
      <c r="H157" s="576">
        <f>SUM(H149:H154)-H155-H156</f>
        <v>64.8</v>
      </c>
      <c r="I157" s="577">
        <f>SUM($E157+$F157+$G157+$H157)</f>
        <v>249.40000000000003</v>
      </c>
    </row>
    <row r="158" ht="10.5" thickBot="1"/>
    <row r="159" spans="2:9" ht="10.5">
      <c r="B159" s="548" t="s">
        <v>520</v>
      </c>
      <c r="C159" s="549"/>
      <c r="D159" s="549"/>
      <c r="E159" s="549"/>
      <c r="F159" s="549"/>
      <c r="G159" s="549"/>
      <c r="H159" s="549"/>
      <c r="I159" s="550"/>
    </row>
    <row r="160" spans="2:9" ht="10.5" thickBot="1">
      <c r="B160" s="556" t="s">
        <v>488</v>
      </c>
      <c r="C160" s="592" t="str">
        <f>C6</f>
        <v> HONNEUR</v>
      </c>
      <c r="D160" s="557"/>
      <c r="E160" s="557"/>
      <c r="F160" s="557"/>
      <c r="G160" s="557"/>
      <c r="H160" s="557"/>
      <c r="I160" s="558"/>
    </row>
    <row r="161" spans="2:9" ht="10.5">
      <c r="B161" s="636" t="s">
        <v>34</v>
      </c>
      <c r="C161" s="638" t="s">
        <v>6</v>
      </c>
      <c r="D161" s="640" t="s">
        <v>492</v>
      </c>
      <c r="E161" s="562" t="s">
        <v>8</v>
      </c>
      <c r="F161" s="562" t="s">
        <v>9</v>
      </c>
      <c r="G161" s="562" t="s">
        <v>10</v>
      </c>
      <c r="H161" s="562" t="s">
        <v>11</v>
      </c>
      <c r="I161" s="563" t="s">
        <v>29</v>
      </c>
    </row>
    <row r="162" spans="2:9" ht="10.5">
      <c r="B162" s="637"/>
      <c r="C162" s="639"/>
      <c r="D162" s="641"/>
      <c r="E162" s="566" t="s">
        <v>37</v>
      </c>
      <c r="F162" s="566" t="s">
        <v>37</v>
      </c>
      <c r="G162" s="566" t="s">
        <v>37</v>
      </c>
      <c r="H162" s="566" t="s">
        <v>37</v>
      </c>
      <c r="I162" s="567"/>
    </row>
    <row r="163" spans="2:9" ht="10.5" thickBot="1">
      <c r="B163" s="568" t="s">
        <v>287</v>
      </c>
      <c r="C163" s="568" t="s">
        <v>288</v>
      </c>
      <c r="D163" s="568"/>
      <c r="E163" s="569">
        <v>0</v>
      </c>
      <c r="F163" s="569">
        <v>0</v>
      </c>
      <c r="G163" s="570">
        <v>0</v>
      </c>
      <c r="H163" s="569">
        <v>0</v>
      </c>
      <c r="I163" s="571">
        <f aca="true" t="shared" si="12" ref="I163:I168">SUM($E163+$F163+$G163+$H163)</f>
        <v>0</v>
      </c>
    </row>
    <row r="164" spans="2:9" ht="10.5" thickBot="1">
      <c r="B164" s="568" t="s">
        <v>289</v>
      </c>
      <c r="C164" s="568" t="s">
        <v>290</v>
      </c>
      <c r="D164" s="568"/>
      <c r="E164" s="569">
        <v>16</v>
      </c>
      <c r="F164" s="569">
        <v>13.6</v>
      </c>
      <c r="G164" s="570">
        <v>14.4</v>
      </c>
      <c r="H164" s="569">
        <v>16.1</v>
      </c>
      <c r="I164" s="571">
        <f t="shared" si="12"/>
        <v>60.1</v>
      </c>
    </row>
    <row r="165" spans="2:11" ht="10.5" thickBot="1">
      <c r="B165" s="568" t="s">
        <v>291</v>
      </c>
      <c r="C165" s="568" t="s">
        <v>292</v>
      </c>
      <c r="D165" s="568"/>
      <c r="E165" s="569">
        <v>15.25</v>
      </c>
      <c r="F165" s="569">
        <v>15</v>
      </c>
      <c r="G165" s="570">
        <v>13.8</v>
      </c>
      <c r="H165" s="569">
        <v>15.9</v>
      </c>
      <c r="I165" s="571">
        <f t="shared" si="12"/>
        <v>59.949999999999996</v>
      </c>
      <c r="K165" s="582" t="s">
        <v>495</v>
      </c>
    </row>
    <row r="166" spans="2:9" ht="10.5" thickBot="1">
      <c r="B166" s="568" t="s">
        <v>293</v>
      </c>
      <c r="C166" s="568" t="s">
        <v>276</v>
      </c>
      <c r="D166" s="568"/>
      <c r="E166" s="569">
        <v>15.6</v>
      </c>
      <c r="F166" s="569">
        <v>9.5</v>
      </c>
      <c r="G166" s="570">
        <v>14.2</v>
      </c>
      <c r="H166" s="569">
        <v>15.3</v>
      </c>
      <c r="I166" s="571">
        <f t="shared" si="12"/>
        <v>54.599999999999994</v>
      </c>
    </row>
    <row r="167" spans="2:9" ht="10.5" thickBot="1">
      <c r="B167" s="568" t="s">
        <v>294</v>
      </c>
      <c r="C167" s="568" t="s">
        <v>295</v>
      </c>
      <c r="D167" s="568"/>
      <c r="E167" s="569">
        <v>16.1</v>
      </c>
      <c r="F167" s="569">
        <v>13.3</v>
      </c>
      <c r="G167" s="570">
        <v>15.7</v>
      </c>
      <c r="H167" s="569">
        <v>15.55</v>
      </c>
      <c r="I167" s="571">
        <f t="shared" si="12"/>
        <v>60.650000000000006</v>
      </c>
    </row>
    <row r="168" spans="2:9" ht="10.5" thickBot="1">
      <c r="B168" s="568" t="s">
        <v>271</v>
      </c>
      <c r="C168" s="568" t="s">
        <v>296</v>
      </c>
      <c r="D168" s="568"/>
      <c r="E168" s="569">
        <v>15.7</v>
      </c>
      <c r="F168" s="569">
        <v>15.3</v>
      </c>
      <c r="G168" s="570">
        <v>14</v>
      </c>
      <c r="H168" s="569">
        <v>16.15</v>
      </c>
      <c r="I168" s="571">
        <f t="shared" si="12"/>
        <v>61.15</v>
      </c>
    </row>
    <row r="169" spans="2:9" ht="10.5">
      <c r="B169" s="642" t="s">
        <v>493</v>
      </c>
      <c r="C169" s="643"/>
      <c r="D169" s="644"/>
      <c r="E169" s="574">
        <f>SMALL(E163:E168,1)</f>
        <v>0</v>
      </c>
      <c r="F169" s="574">
        <f>SMALL(F163:F168,1)</f>
        <v>0</v>
      </c>
      <c r="G169" s="574">
        <f>SMALL(G163:G168,1)</f>
        <v>0</v>
      </c>
      <c r="H169" s="574">
        <f>SMALL(H163:H168,1)</f>
        <v>0</v>
      </c>
      <c r="I169" s="571"/>
    </row>
    <row r="170" spans="2:9" ht="10.5">
      <c r="B170" s="642" t="s">
        <v>493</v>
      </c>
      <c r="C170" s="643"/>
      <c r="D170" s="644"/>
      <c r="E170" s="574">
        <f>SMALL(E163:E168,2)</f>
        <v>15.25</v>
      </c>
      <c r="F170" s="574">
        <f>SMALL(F163:F168,2)</f>
        <v>9.5</v>
      </c>
      <c r="G170" s="574">
        <f>SMALL(G163:G168,2)</f>
        <v>13.8</v>
      </c>
      <c r="H170" s="574">
        <f>SMALL(H163:H168,2)</f>
        <v>15.3</v>
      </c>
      <c r="I170" s="575"/>
    </row>
    <row r="171" spans="2:9" ht="10.5" thickBot="1">
      <c r="B171" s="645" t="s">
        <v>494</v>
      </c>
      <c r="C171" s="646"/>
      <c r="D171" s="647"/>
      <c r="E171" s="576">
        <f>SUM(E163:E168)-E169-E170</f>
        <v>63.400000000000006</v>
      </c>
      <c r="F171" s="576">
        <f>SUM(F163:F168)-F169-F170</f>
        <v>57.2</v>
      </c>
      <c r="G171" s="576">
        <f>SUM(G163:G168)-G169-G170</f>
        <v>58.30000000000001</v>
      </c>
      <c r="H171" s="576">
        <f>SUM(H163:H168)-H169-H170</f>
        <v>63.7</v>
      </c>
      <c r="I171" s="577">
        <f>SUM($E171+$F171+$G171+$H171)</f>
        <v>242.60000000000002</v>
      </c>
    </row>
    <row r="172" ht="10.5" thickBot="1"/>
    <row r="173" spans="2:9" ht="10.5">
      <c r="B173" s="548"/>
      <c r="C173" s="549"/>
      <c r="D173" s="549"/>
      <c r="E173" s="549"/>
      <c r="F173" s="549"/>
      <c r="G173" s="549"/>
      <c r="H173" s="549"/>
      <c r="I173" s="550"/>
    </row>
    <row r="174" spans="2:9" ht="10.5" thickBot="1">
      <c r="B174" s="556" t="s">
        <v>488</v>
      </c>
      <c r="C174" s="592" t="str">
        <f>C6</f>
        <v> HONNEUR</v>
      </c>
      <c r="D174" s="557"/>
      <c r="E174" s="557"/>
      <c r="F174" s="557"/>
      <c r="G174" s="557"/>
      <c r="H174" s="557"/>
      <c r="I174" s="558"/>
    </row>
    <row r="175" spans="2:9" ht="10.5">
      <c r="B175" s="636" t="s">
        <v>34</v>
      </c>
      <c r="C175" s="638" t="s">
        <v>6</v>
      </c>
      <c r="D175" s="640" t="s">
        <v>492</v>
      </c>
      <c r="E175" s="562" t="s">
        <v>8</v>
      </c>
      <c r="F175" s="562" t="s">
        <v>9</v>
      </c>
      <c r="G175" s="562" t="s">
        <v>10</v>
      </c>
      <c r="H175" s="562" t="s">
        <v>11</v>
      </c>
      <c r="I175" s="563" t="s">
        <v>29</v>
      </c>
    </row>
    <row r="176" spans="2:9" ht="10.5">
      <c r="B176" s="637"/>
      <c r="C176" s="639"/>
      <c r="D176" s="641"/>
      <c r="E176" s="566" t="s">
        <v>37</v>
      </c>
      <c r="F176" s="566" t="s">
        <v>37</v>
      </c>
      <c r="G176" s="566" t="s">
        <v>37</v>
      </c>
      <c r="H176" s="566" t="s">
        <v>37</v>
      </c>
      <c r="I176" s="567"/>
    </row>
    <row r="177" spans="2:9" ht="10.5" thickBot="1">
      <c r="B177" s="568"/>
      <c r="C177" s="568"/>
      <c r="D177" s="568"/>
      <c r="E177" s="569">
        <v>0</v>
      </c>
      <c r="F177" s="569">
        <v>0</v>
      </c>
      <c r="G177" s="570">
        <v>0</v>
      </c>
      <c r="H177" s="569">
        <v>0</v>
      </c>
      <c r="I177" s="571">
        <f aca="true" t="shared" si="13" ref="I177:I182">SUM($E177+$F177+$G177+$H177)</f>
        <v>0</v>
      </c>
    </row>
    <row r="178" spans="2:9" ht="10.5" thickBot="1">
      <c r="B178" s="568"/>
      <c r="C178" s="568"/>
      <c r="D178" s="568"/>
      <c r="E178" s="569">
        <v>0</v>
      </c>
      <c r="F178" s="569">
        <v>0</v>
      </c>
      <c r="G178" s="570">
        <v>0</v>
      </c>
      <c r="H178" s="569">
        <v>0</v>
      </c>
      <c r="I178" s="571">
        <f t="shared" si="13"/>
        <v>0</v>
      </c>
    </row>
    <row r="179" spans="2:11" ht="10.5" thickBot="1">
      <c r="B179" s="568"/>
      <c r="C179" s="568"/>
      <c r="D179" s="568"/>
      <c r="E179" s="569">
        <v>0</v>
      </c>
      <c r="F179" s="569">
        <v>0</v>
      </c>
      <c r="G179" s="570">
        <v>0</v>
      </c>
      <c r="H179" s="569">
        <v>0</v>
      </c>
      <c r="I179" s="571">
        <f t="shared" si="13"/>
        <v>0</v>
      </c>
      <c r="K179" s="582" t="s">
        <v>495</v>
      </c>
    </row>
    <row r="180" spans="2:9" ht="10.5" thickBot="1">
      <c r="B180" s="568"/>
      <c r="C180" s="568"/>
      <c r="D180" s="568"/>
      <c r="E180" s="569">
        <v>0</v>
      </c>
      <c r="F180" s="569">
        <v>0</v>
      </c>
      <c r="G180" s="570">
        <v>0</v>
      </c>
      <c r="H180" s="569">
        <v>0</v>
      </c>
      <c r="I180" s="571">
        <f t="shared" si="13"/>
        <v>0</v>
      </c>
    </row>
    <row r="181" spans="2:9" ht="10.5" thickBot="1">
      <c r="B181" s="568"/>
      <c r="C181" s="568"/>
      <c r="D181" s="568"/>
      <c r="E181" s="569">
        <v>0</v>
      </c>
      <c r="F181" s="569">
        <v>0</v>
      </c>
      <c r="G181" s="570">
        <v>0</v>
      </c>
      <c r="H181" s="569">
        <v>0</v>
      </c>
      <c r="I181" s="571">
        <f t="shared" si="13"/>
        <v>0</v>
      </c>
    </row>
    <row r="182" spans="2:9" ht="10.5" thickBot="1">
      <c r="B182" s="568"/>
      <c r="C182" s="568"/>
      <c r="D182" s="568"/>
      <c r="E182" s="569">
        <v>0</v>
      </c>
      <c r="F182" s="569">
        <v>0</v>
      </c>
      <c r="G182" s="570">
        <v>0</v>
      </c>
      <c r="H182" s="569">
        <v>0</v>
      </c>
      <c r="I182" s="571">
        <f t="shared" si="13"/>
        <v>0</v>
      </c>
    </row>
    <row r="183" spans="2:9" ht="10.5">
      <c r="B183" s="642" t="s">
        <v>493</v>
      </c>
      <c r="C183" s="643"/>
      <c r="D183" s="644"/>
      <c r="E183" s="574">
        <f>SMALL(E177:E182,1)</f>
        <v>0</v>
      </c>
      <c r="F183" s="574">
        <f>SMALL(F177:F182,1)</f>
        <v>0</v>
      </c>
      <c r="G183" s="574">
        <f>SMALL(G177:G182,1)</f>
        <v>0</v>
      </c>
      <c r="H183" s="574">
        <f>SMALL(H177:H182,1)</f>
        <v>0</v>
      </c>
      <c r="I183" s="571"/>
    </row>
    <row r="184" spans="2:9" ht="10.5">
      <c r="B184" s="642" t="s">
        <v>493</v>
      </c>
      <c r="C184" s="643"/>
      <c r="D184" s="644"/>
      <c r="E184" s="574">
        <f>SMALL(E177:E182,2)</f>
        <v>0</v>
      </c>
      <c r="F184" s="574">
        <f>SMALL(F177:F182,2)</f>
        <v>0</v>
      </c>
      <c r="G184" s="574">
        <f>SMALL(G177:G182,2)</f>
        <v>0</v>
      </c>
      <c r="H184" s="574">
        <f>SMALL(H177:H182,2)</f>
        <v>0</v>
      </c>
      <c r="I184" s="575"/>
    </row>
    <row r="185" spans="2:9" ht="10.5" thickBot="1">
      <c r="B185" s="645" t="s">
        <v>494</v>
      </c>
      <c r="C185" s="646"/>
      <c r="D185" s="647"/>
      <c r="E185" s="576">
        <f>SUM(E177:E182)-E183-E184</f>
        <v>0</v>
      </c>
      <c r="F185" s="576">
        <f>SUM(F177:F182)-F183-F184</f>
        <v>0</v>
      </c>
      <c r="G185" s="576">
        <f>SUM(G177:G182)-G183-G184</f>
        <v>0</v>
      </c>
      <c r="H185" s="576">
        <f>SUM(H177:H182)-H183-H184</f>
        <v>0</v>
      </c>
      <c r="I185" s="577">
        <f>SUM($E185+$F185+$G185+$H185)</f>
        <v>0</v>
      </c>
    </row>
    <row r="186" ht="10.5" thickBot="1"/>
    <row r="187" spans="2:9" ht="10.5">
      <c r="B187" s="548"/>
      <c r="C187" s="549"/>
      <c r="D187" s="549"/>
      <c r="E187" s="549"/>
      <c r="F187" s="549"/>
      <c r="G187" s="549"/>
      <c r="H187" s="549"/>
      <c r="I187" s="550"/>
    </row>
    <row r="188" spans="2:9" ht="10.5" thickBot="1">
      <c r="B188" s="556" t="s">
        <v>488</v>
      </c>
      <c r="C188" s="592" t="str">
        <f>C6</f>
        <v> HONNEUR</v>
      </c>
      <c r="D188" s="557"/>
      <c r="E188" s="557"/>
      <c r="F188" s="557"/>
      <c r="G188" s="557"/>
      <c r="H188" s="557"/>
      <c r="I188" s="558"/>
    </row>
    <row r="189" spans="2:9" ht="10.5">
      <c r="B189" s="636" t="s">
        <v>34</v>
      </c>
      <c r="C189" s="638" t="s">
        <v>6</v>
      </c>
      <c r="D189" s="640" t="s">
        <v>492</v>
      </c>
      <c r="E189" s="562" t="s">
        <v>8</v>
      </c>
      <c r="F189" s="562" t="s">
        <v>9</v>
      </c>
      <c r="G189" s="562" t="s">
        <v>10</v>
      </c>
      <c r="H189" s="562" t="s">
        <v>11</v>
      </c>
      <c r="I189" s="563" t="s">
        <v>29</v>
      </c>
    </row>
    <row r="190" spans="2:9" ht="10.5">
      <c r="B190" s="637"/>
      <c r="C190" s="639"/>
      <c r="D190" s="641"/>
      <c r="E190" s="566" t="s">
        <v>37</v>
      </c>
      <c r="F190" s="566" t="s">
        <v>37</v>
      </c>
      <c r="G190" s="566" t="s">
        <v>37</v>
      </c>
      <c r="H190" s="566" t="s">
        <v>37</v>
      </c>
      <c r="I190" s="567"/>
    </row>
    <row r="191" spans="2:9" ht="10.5" thickBot="1">
      <c r="B191" s="568"/>
      <c r="C191" s="568"/>
      <c r="D191" s="568"/>
      <c r="E191" s="569">
        <v>0</v>
      </c>
      <c r="F191" s="569">
        <v>0</v>
      </c>
      <c r="G191" s="570">
        <v>0</v>
      </c>
      <c r="H191" s="569">
        <v>0</v>
      </c>
      <c r="I191" s="571">
        <f aca="true" t="shared" si="14" ref="I191:I196">SUM($E191+$F191+$G191+$H191)</f>
        <v>0</v>
      </c>
    </row>
    <row r="192" spans="2:9" ht="10.5" thickBot="1">
      <c r="B192" s="568"/>
      <c r="C192" s="568"/>
      <c r="D192" s="568"/>
      <c r="E192" s="569">
        <v>0</v>
      </c>
      <c r="F192" s="569">
        <v>0</v>
      </c>
      <c r="G192" s="570">
        <v>0</v>
      </c>
      <c r="H192" s="569">
        <v>0</v>
      </c>
      <c r="I192" s="571">
        <f t="shared" si="14"/>
        <v>0</v>
      </c>
    </row>
    <row r="193" spans="2:11" ht="10.5" thickBot="1">
      <c r="B193" s="568"/>
      <c r="C193" s="568"/>
      <c r="D193" s="568"/>
      <c r="E193" s="569">
        <v>0</v>
      </c>
      <c r="F193" s="569">
        <v>0</v>
      </c>
      <c r="G193" s="570">
        <v>0</v>
      </c>
      <c r="H193" s="569">
        <v>0</v>
      </c>
      <c r="I193" s="571">
        <f t="shared" si="14"/>
        <v>0</v>
      </c>
      <c r="K193" s="582" t="s">
        <v>495</v>
      </c>
    </row>
    <row r="194" spans="2:9" ht="10.5" thickBot="1">
      <c r="B194" s="568"/>
      <c r="C194" s="568"/>
      <c r="D194" s="568"/>
      <c r="E194" s="569">
        <v>0</v>
      </c>
      <c r="F194" s="569">
        <v>0</v>
      </c>
      <c r="G194" s="570">
        <v>0</v>
      </c>
      <c r="H194" s="569">
        <v>0</v>
      </c>
      <c r="I194" s="571">
        <f t="shared" si="14"/>
        <v>0</v>
      </c>
    </row>
    <row r="195" spans="2:9" ht="10.5" thickBot="1">
      <c r="B195" s="568"/>
      <c r="C195" s="568"/>
      <c r="D195" s="568"/>
      <c r="E195" s="569">
        <v>0</v>
      </c>
      <c r="F195" s="569">
        <v>0</v>
      </c>
      <c r="G195" s="570">
        <v>0</v>
      </c>
      <c r="H195" s="569">
        <v>0</v>
      </c>
      <c r="I195" s="571">
        <f t="shared" si="14"/>
        <v>0</v>
      </c>
    </row>
    <row r="196" spans="2:9" ht="10.5" thickBot="1">
      <c r="B196" s="568"/>
      <c r="C196" s="568"/>
      <c r="D196" s="568"/>
      <c r="E196" s="569">
        <v>0</v>
      </c>
      <c r="F196" s="569">
        <v>0</v>
      </c>
      <c r="G196" s="570">
        <v>0</v>
      </c>
      <c r="H196" s="569">
        <v>0</v>
      </c>
      <c r="I196" s="571">
        <f t="shared" si="14"/>
        <v>0</v>
      </c>
    </row>
    <row r="197" spans="2:9" ht="10.5">
      <c r="B197" s="642" t="s">
        <v>493</v>
      </c>
      <c r="C197" s="643"/>
      <c r="D197" s="644"/>
      <c r="E197" s="574">
        <f>SMALL(E191:E196,1)</f>
        <v>0</v>
      </c>
      <c r="F197" s="574">
        <f>SMALL(F191:F196,1)</f>
        <v>0</v>
      </c>
      <c r="G197" s="574">
        <f>SMALL(G191:G196,1)</f>
        <v>0</v>
      </c>
      <c r="H197" s="574">
        <f>SMALL(H191:H196,1)</f>
        <v>0</v>
      </c>
      <c r="I197" s="571"/>
    </row>
    <row r="198" spans="2:9" ht="10.5">
      <c r="B198" s="642" t="s">
        <v>493</v>
      </c>
      <c r="C198" s="643"/>
      <c r="D198" s="644"/>
      <c r="E198" s="574">
        <f>SMALL(E191:E196,2)</f>
        <v>0</v>
      </c>
      <c r="F198" s="574">
        <f>SMALL(F191:F196,2)</f>
        <v>0</v>
      </c>
      <c r="G198" s="574">
        <f>SMALL(G191:G196,2)</f>
        <v>0</v>
      </c>
      <c r="H198" s="574">
        <f>SMALL(H191:H196,2)</f>
        <v>0</v>
      </c>
      <c r="I198" s="575"/>
    </row>
    <row r="199" spans="2:9" ht="10.5" thickBot="1">
      <c r="B199" s="645" t="s">
        <v>494</v>
      </c>
      <c r="C199" s="646"/>
      <c r="D199" s="647"/>
      <c r="E199" s="576">
        <f>SUM(E191:E196)-E197-E198</f>
        <v>0</v>
      </c>
      <c r="F199" s="576">
        <f>SUM(F191:F196)-F197-F198</f>
        <v>0</v>
      </c>
      <c r="G199" s="576">
        <f>SUM(G191:G196)-G197-G198</f>
        <v>0</v>
      </c>
      <c r="H199" s="576">
        <f>SUM(H191:H196)-H197-H198</f>
        <v>0</v>
      </c>
      <c r="I199" s="577">
        <f>SUM($E199+$F199+$G199+$H199)</f>
        <v>0</v>
      </c>
    </row>
    <row r="200" ht="10.5" thickBot="1"/>
    <row r="201" spans="2:9" ht="10.5">
      <c r="B201" s="548"/>
      <c r="C201" s="549"/>
      <c r="D201" s="549"/>
      <c r="E201" s="549"/>
      <c r="F201" s="549"/>
      <c r="G201" s="549"/>
      <c r="H201" s="549"/>
      <c r="I201" s="550"/>
    </row>
    <row r="202" spans="2:9" ht="10.5" thickBot="1">
      <c r="B202" s="556" t="s">
        <v>488</v>
      </c>
      <c r="C202" s="592" t="str">
        <f>C6</f>
        <v> HONNEUR</v>
      </c>
      <c r="D202" s="557"/>
      <c r="E202" s="557"/>
      <c r="F202" s="557"/>
      <c r="G202" s="557"/>
      <c r="H202" s="557"/>
      <c r="I202" s="558"/>
    </row>
    <row r="203" spans="2:9" ht="10.5">
      <c r="B203" s="636" t="s">
        <v>34</v>
      </c>
      <c r="C203" s="638" t="s">
        <v>6</v>
      </c>
      <c r="D203" s="640" t="s">
        <v>492</v>
      </c>
      <c r="E203" s="562" t="s">
        <v>8</v>
      </c>
      <c r="F203" s="562" t="s">
        <v>9</v>
      </c>
      <c r="G203" s="562" t="s">
        <v>10</v>
      </c>
      <c r="H203" s="562" t="s">
        <v>11</v>
      </c>
      <c r="I203" s="563" t="s">
        <v>29</v>
      </c>
    </row>
    <row r="204" spans="2:9" ht="10.5">
      <c r="B204" s="637"/>
      <c r="C204" s="639"/>
      <c r="D204" s="641"/>
      <c r="E204" s="566" t="s">
        <v>37</v>
      </c>
      <c r="F204" s="566" t="s">
        <v>37</v>
      </c>
      <c r="G204" s="566" t="s">
        <v>37</v>
      </c>
      <c r="H204" s="566" t="s">
        <v>37</v>
      </c>
      <c r="I204" s="567"/>
    </row>
    <row r="205" spans="2:9" ht="10.5" thickBot="1">
      <c r="B205" s="568">
        <f>+'[1]RECAP EQUIP'!J92</f>
        <v>0</v>
      </c>
      <c r="C205" s="568">
        <f>+'[1]RECAP EQUIP'!K92</f>
        <v>0</v>
      </c>
      <c r="D205" s="568">
        <f>+'[1]RECAP EQUIP'!L92</f>
        <v>0</v>
      </c>
      <c r="E205" s="569">
        <v>0</v>
      </c>
      <c r="F205" s="569">
        <v>0</v>
      </c>
      <c r="G205" s="570">
        <v>0</v>
      </c>
      <c r="H205" s="569">
        <v>0</v>
      </c>
      <c r="I205" s="571">
        <f aca="true" t="shared" si="15" ref="I205:I210">SUM($E205+$F205+$G205+$H205)</f>
        <v>0</v>
      </c>
    </row>
    <row r="206" spans="2:9" ht="10.5" thickBot="1">
      <c r="B206" s="568">
        <f>+'[1]RECAP EQUIP'!J93</f>
        <v>0</v>
      </c>
      <c r="C206" s="568">
        <f>+'[1]RECAP EQUIP'!K93</f>
        <v>0</v>
      </c>
      <c r="D206" s="568">
        <f>+'[1]RECAP EQUIP'!L93</f>
        <v>0</v>
      </c>
      <c r="E206" s="569">
        <v>0</v>
      </c>
      <c r="F206" s="569">
        <v>0</v>
      </c>
      <c r="G206" s="570">
        <v>0</v>
      </c>
      <c r="H206" s="569">
        <v>0</v>
      </c>
      <c r="I206" s="571">
        <f t="shared" si="15"/>
        <v>0</v>
      </c>
    </row>
    <row r="207" spans="2:11" ht="10.5" thickBot="1">
      <c r="B207" s="568">
        <f>+'[1]RECAP EQUIP'!J94</f>
        <v>0</v>
      </c>
      <c r="C207" s="568">
        <f>+'[1]RECAP EQUIP'!K94</f>
        <v>0</v>
      </c>
      <c r="D207" s="568">
        <f>+'[1]RECAP EQUIP'!L94</f>
        <v>0</v>
      </c>
      <c r="E207" s="569">
        <v>0</v>
      </c>
      <c r="F207" s="569">
        <v>0</v>
      </c>
      <c r="G207" s="570">
        <v>0</v>
      </c>
      <c r="H207" s="569">
        <v>0</v>
      </c>
      <c r="I207" s="571">
        <f t="shared" si="15"/>
        <v>0</v>
      </c>
      <c r="K207" s="582" t="s">
        <v>495</v>
      </c>
    </row>
    <row r="208" spans="2:9" ht="10.5" thickBot="1">
      <c r="B208" s="568">
        <f>+'[1]RECAP EQUIP'!J95</f>
        <v>0</v>
      </c>
      <c r="C208" s="568">
        <f>+'[1]RECAP EQUIP'!K95</f>
        <v>0</v>
      </c>
      <c r="D208" s="568">
        <f>+'[1]RECAP EQUIP'!L95</f>
        <v>0</v>
      </c>
      <c r="E208" s="569">
        <v>0</v>
      </c>
      <c r="F208" s="569">
        <v>0</v>
      </c>
      <c r="G208" s="570">
        <v>0</v>
      </c>
      <c r="H208" s="569">
        <v>0</v>
      </c>
      <c r="I208" s="571">
        <f t="shared" si="15"/>
        <v>0</v>
      </c>
    </row>
    <row r="209" spans="2:9" ht="10.5" thickBot="1">
      <c r="B209" s="568">
        <f>+'[1]RECAP EQUIP'!J96</f>
        <v>0</v>
      </c>
      <c r="C209" s="568">
        <f>+'[1]RECAP EQUIP'!K96</f>
        <v>0</v>
      </c>
      <c r="D209" s="568">
        <f>+'[1]RECAP EQUIP'!L96</f>
        <v>0</v>
      </c>
      <c r="E209" s="569">
        <v>0</v>
      </c>
      <c r="F209" s="569">
        <v>0</v>
      </c>
      <c r="G209" s="570">
        <v>0</v>
      </c>
      <c r="H209" s="569">
        <v>0</v>
      </c>
      <c r="I209" s="571">
        <f t="shared" si="15"/>
        <v>0</v>
      </c>
    </row>
    <row r="210" spans="2:9" ht="10.5" thickBot="1">
      <c r="B210" s="568">
        <f>+'[1]RECAP EQUIP'!J97</f>
        <v>0</v>
      </c>
      <c r="C210" s="568">
        <f>+'[1]RECAP EQUIP'!K97</f>
        <v>0</v>
      </c>
      <c r="D210" s="568">
        <f>+'[1]RECAP EQUIP'!L97</f>
        <v>0</v>
      </c>
      <c r="E210" s="569">
        <v>0</v>
      </c>
      <c r="F210" s="569">
        <v>0</v>
      </c>
      <c r="G210" s="570">
        <v>0</v>
      </c>
      <c r="H210" s="569">
        <v>0</v>
      </c>
      <c r="I210" s="571">
        <f t="shared" si="15"/>
        <v>0</v>
      </c>
    </row>
    <row r="211" spans="2:9" ht="10.5">
      <c r="B211" s="642" t="s">
        <v>493</v>
      </c>
      <c r="C211" s="643"/>
      <c r="D211" s="644"/>
      <c r="E211" s="574">
        <f>SMALL(E205:E210,1)</f>
        <v>0</v>
      </c>
      <c r="F211" s="574">
        <f>SMALL(F205:F210,1)</f>
        <v>0</v>
      </c>
      <c r="G211" s="574">
        <f>SMALL(G205:G210,1)</f>
        <v>0</v>
      </c>
      <c r="H211" s="574">
        <f>SMALL(H205:H210,1)</f>
        <v>0</v>
      </c>
      <c r="I211" s="571"/>
    </row>
    <row r="212" spans="2:9" ht="10.5">
      <c r="B212" s="642" t="s">
        <v>493</v>
      </c>
      <c r="C212" s="643"/>
      <c r="D212" s="644"/>
      <c r="E212" s="574">
        <f>SMALL(E205:E210,2)</f>
        <v>0</v>
      </c>
      <c r="F212" s="574">
        <f>SMALL(F205:F210,2)</f>
        <v>0</v>
      </c>
      <c r="G212" s="574">
        <f>SMALL(G205:G210,2)</f>
        <v>0</v>
      </c>
      <c r="H212" s="574">
        <f>SMALL(H205:H210,2)</f>
        <v>0</v>
      </c>
      <c r="I212" s="575"/>
    </row>
    <row r="213" spans="2:9" ht="10.5" thickBot="1">
      <c r="B213" s="645" t="s">
        <v>494</v>
      </c>
      <c r="C213" s="646"/>
      <c r="D213" s="647"/>
      <c r="E213" s="576">
        <f>SUM(E205:E210)-E211-E212</f>
        <v>0</v>
      </c>
      <c r="F213" s="576">
        <f>SUM(F205:F210)-F211-F212</f>
        <v>0</v>
      </c>
      <c r="G213" s="576">
        <f>SUM(G205:G210)-G211-G212</f>
        <v>0</v>
      </c>
      <c r="H213" s="576">
        <f>SUM(H205:H210)-H211-H212</f>
        <v>0</v>
      </c>
      <c r="I213" s="577">
        <f>SUM($E213+$F213+$G213+$H213)</f>
        <v>0</v>
      </c>
    </row>
    <row r="214" ht="10.5" thickBot="1"/>
    <row r="215" spans="2:9" ht="10.5">
      <c r="B215" s="548"/>
      <c r="C215" s="549"/>
      <c r="D215" s="549"/>
      <c r="E215" s="549"/>
      <c r="F215" s="549"/>
      <c r="G215" s="549"/>
      <c r="H215" s="549"/>
      <c r="I215" s="550"/>
    </row>
    <row r="216" spans="2:9" ht="10.5" thickBot="1">
      <c r="B216" s="556" t="s">
        <v>488</v>
      </c>
      <c r="C216" s="592" t="str">
        <f>C6</f>
        <v> HONNEUR</v>
      </c>
      <c r="D216" s="557"/>
      <c r="E216" s="557"/>
      <c r="F216" s="557"/>
      <c r="G216" s="557"/>
      <c r="H216" s="557"/>
      <c r="I216" s="558"/>
    </row>
    <row r="217" spans="2:9" ht="10.5">
      <c r="B217" s="636" t="s">
        <v>34</v>
      </c>
      <c r="C217" s="638" t="s">
        <v>6</v>
      </c>
      <c r="D217" s="640" t="s">
        <v>492</v>
      </c>
      <c r="E217" s="562" t="s">
        <v>8</v>
      </c>
      <c r="F217" s="562" t="s">
        <v>9</v>
      </c>
      <c r="G217" s="562" t="s">
        <v>10</v>
      </c>
      <c r="H217" s="562" t="s">
        <v>11</v>
      </c>
      <c r="I217" s="563" t="s">
        <v>29</v>
      </c>
    </row>
    <row r="218" spans="2:9" ht="10.5">
      <c r="B218" s="637"/>
      <c r="C218" s="639"/>
      <c r="D218" s="641"/>
      <c r="E218" s="566" t="s">
        <v>37</v>
      </c>
      <c r="F218" s="566" t="s">
        <v>37</v>
      </c>
      <c r="G218" s="566" t="s">
        <v>37</v>
      </c>
      <c r="H218" s="566" t="s">
        <v>37</v>
      </c>
      <c r="I218" s="567"/>
    </row>
    <row r="219" spans="2:9" ht="10.5" thickBot="1">
      <c r="B219" s="568">
        <f>+'[1]RECAP EQUIP'!N92</f>
        <v>0</v>
      </c>
      <c r="C219" s="568">
        <f>+'[1]RECAP EQUIP'!O92</f>
        <v>0</v>
      </c>
      <c r="D219" s="568">
        <f>+'[1]RECAP EQUIP'!P92</f>
        <v>0</v>
      </c>
      <c r="E219" s="569">
        <v>0</v>
      </c>
      <c r="F219" s="569">
        <v>0</v>
      </c>
      <c r="G219" s="570">
        <v>0</v>
      </c>
      <c r="H219" s="569">
        <v>0</v>
      </c>
      <c r="I219" s="571">
        <f aca="true" t="shared" si="16" ref="I219:I224">SUM($E219+$F219+$G219+$H219)</f>
        <v>0</v>
      </c>
    </row>
    <row r="220" spans="2:9" ht="10.5" thickBot="1">
      <c r="B220" s="568">
        <f>+'[1]RECAP EQUIP'!N93</f>
        <v>0</v>
      </c>
      <c r="C220" s="568">
        <f>+'[1]RECAP EQUIP'!O93</f>
        <v>0</v>
      </c>
      <c r="D220" s="568">
        <f>+'[1]RECAP EQUIP'!P93</f>
        <v>0</v>
      </c>
      <c r="E220" s="569">
        <v>0</v>
      </c>
      <c r="F220" s="569">
        <v>0</v>
      </c>
      <c r="G220" s="570">
        <v>0</v>
      </c>
      <c r="H220" s="569">
        <v>0</v>
      </c>
      <c r="I220" s="571">
        <f t="shared" si="16"/>
        <v>0</v>
      </c>
    </row>
    <row r="221" spans="2:11" ht="10.5" thickBot="1">
      <c r="B221" s="568">
        <f>+'[1]RECAP EQUIP'!N94</f>
        <v>0</v>
      </c>
      <c r="C221" s="568">
        <f>+'[1]RECAP EQUIP'!O94</f>
        <v>0</v>
      </c>
      <c r="D221" s="568">
        <f>+'[1]RECAP EQUIP'!P94</f>
        <v>0</v>
      </c>
      <c r="E221" s="569">
        <v>0</v>
      </c>
      <c r="F221" s="569">
        <v>0</v>
      </c>
      <c r="G221" s="570">
        <v>0</v>
      </c>
      <c r="H221" s="569">
        <v>0</v>
      </c>
      <c r="I221" s="571">
        <f t="shared" si="16"/>
        <v>0</v>
      </c>
      <c r="K221" s="582" t="s">
        <v>495</v>
      </c>
    </row>
    <row r="222" spans="2:9" ht="10.5" thickBot="1">
      <c r="B222" s="568">
        <f>+'[1]RECAP EQUIP'!N95</f>
        <v>0</v>
      </c>
      <c r="C222" s="568">
        <f>+'[1]RECAP EQUIP'!O95</f>
        <v>0</v>
      </c>
      <c r="D222" s="568">
        <f>+'[1]RECAP EQUIP'!P95</f>
        <v>0</v>
      </c>
      <c r="E222" s="569">
        <v>0</v>
      </c>
      <c r="F222" s="569">
        <v>0</v>
      </c>
      <c r="G222" s="570">
        <v>0</v>
      </c>
      <c r="H222" s="569">
        <v>0</v>
      </c>
      <c r="I222" s="571">
        <f t="shared" si="16"/>
        <v>0</v>
      </c>
    </row>
    <row r="223" spans="2:9" ht="10.5" thickBot="1">
      <c r="B223" s="568">
        <f>+'[1]RECAP EQUIP'!N96</f>
        <v>0</v>
      </c>
      <c r="C223" s="568">
        <f>+'[1]RECAP EQUIP'!O96</f>
        <v>0</v>
      </c>
      <c r="D223" s="568">
        <f>+'[1]RECAP EQUIP'!P96</f>
        <v>0</v>
      </c>
      <c r="E223" s="569">
        <v>0</v>
      </c>
      <c r="F223" s="569">
        <v>0</v>
      </c>
      <c r="G223" s="570">
        <v>0</v>
      </c>
      <c r="H223" s="569">
        <v>0</v>
      </c>
      <c r="I223" s="571">
        <f t="shared" si="16"/>
        <v>0</v>
      </c>
    </row>
    <row r="224" spans="2:9" ht="10.5" thickBot="1">
      <c r="B224" s="568">
        <f>+'[1]RECAP EQUIP'!N97</f>
        <v>0</v>
      </c>
      <c r="C224" s="568">
        <f>+'[1]RECAP EQUIP'!O97</f>
        <v>0</v>
      </c>
      <c r="D224" s="568">
        <f>+'[1]RECAP EQUIP'!P97</f>
        <v>0</v>
      </c>
      <c r="E224" s="569">
        <v>0</v>
      </c>
      <c r="F224" s="569">
        <v>0</v>
      </c>
      <c r="G224" s="570">
        <v>0</v>
      </c>
      <c r="H224" s="569">
        <v>0</v>
      </c>
      <c r="I224" s="571">
        <f t="shared" si="16"/>
        <v>0</v>
      </c>
    </row>
    <row r="225" spans="2:9" ht="10.5">
      <c r="B225" s="642" t="s">
        <v>493</v>
      </c>
      <c r="C225" s="643"/>
      <c r="D225" s="644"/>
      <c r="E225" s="574">
        <f>SMALL(E219:E224,1)</f>
        <v>0</v>
      </c>
      <c r="F225" s="574">
        <f>SMALL(F219:F224,1)</f>
        <v>0</v>
      </c>
      <c r="G225" s="574">
        <f>SMALL(G219:G224,1)</f>
        <v>0</v>
      </c>
      <c r="H225" s="574">
        <f>SMALL(H219:H224,1)</f>
        <v>0</v>
      </c>
      <c r="I225" s="571"/>
    </row>
    <row r="226" spans="2:9" ht="10.5">
      <c r="B226" s="642" t="s">
        <v>493</v>
      </c>
      <c r="C226" s="643"/>
      <c r="D226" s="644"/>
      <c r="E226" s="574">
        <f>SMALL(E219:E224,2)</f>
        <v>0</v>
      </c>
      <c r="F226" s="574">
        <f>SMALL(F219:F224,2)</f>
        <v>0</v>
      </c>
      <c r="G226" s="574">
        <f>SMALL(G219:G224,2)</f>
        <v>0</v>
      </c>
      <c r="H226" s="574">
        <f>SMALL(H219:H224,2)</f>
        <v>0</v>
      </c>
      <c r="I226" s="575"/>
    </row>
    <row r="227" spans="2:9" ht="10.5" thickBot="1">
      <c r="B227" s="645" t="s">
        <v>494</v>
      </c>
      <c r="C227" s="646"/>
      <c r="D227" s="647"/>
      <c r="E227" s="576">
        <f>SUM(E219:E224)-E225-E226</f>
        <v>0</v>
      </c>
      <c r="F227" s="576">
        <f>SUM(F219:F224)-F225-F226</f>
        <v>0</v>
      </c>
      <c r="G227" s="576">
        <f>SUM(G219:G224)-G225-G226</f>
        <v>0</v>
      </c>
      <c r="H227" s="576">
        <f>SUM(H219:H224)-H225-H226</f>
        <v>0</v>
      </c>
      <c r="I227" s="577">
        <f>SUM($E227+$F227+$G227+$H227)</f>
        <v>0</v>
      </c>
    </row>
    <row r="228" ht="10.5" thickBot="1"/>
    <row r="229" spans="2:9" ht="10.5">
      <c r="B229" s="548"/>
      <c r="C229" s="549"/>
      <c r="D229" s="549"/>
      <c r="E229" s="549"/>
      <c r="F229" s="549"/>
      <c r="G229" s="549"/>
      <c r="H229" s="549"/>
      <c r="I229" s="550"/>
    </row>
    <row r="230" spans="2:9" ht="10.5" thickBot="1">
      <c r="B230" s="556" t="s">
        <v>488</v>
      </c>
      <c r="C230" s="592" t="str">
        <f>C6</f>
        <v> HONNEUR</v>
      </c>
      <c r="D230" s="557"/>
      <c r="E230" s="557"/>
      <c r="F230" s="557"/>
      <c r="G230" s="557"/>
      <c r="H230" s="557"/>
      <c r="I230" s="558"/>
    </row>
    <row r="231" spans="2:9" ht="10.5">
      <c r="B231" s="636" t="s">
        <v>34</v>
      </c>
      <c r="C231" s="638" t="s">
        <v>6</v>
      </c>
      <c r="D231" s="640" t="s">
        <v>492</v>
      </c>
      <c r="E231" s="562" t="s">
        <v>8</v>
      </c>
      <c r="F231" s="562" t="s">
        <v>9</v>
      </c>
      <c r="G231" s="562" t="s">
        <v>10</v>
      </c>
      <c r="H231" s="562" t="s">
        <v>11</v>
      </c>
      <c r="I231" s="563" t="s">
        <v>29</v>
      </c>
    </row>
    <row r="232" spans="2:9" ht="10.5">
      <c r="B232" s="637"/>
      <c r="C232" s="639"/>
      <c r="D232" s="641"/>
      <c r="E232" s="566" t="s">
        <v>37</v>
      </c>
      <c r="F232" s="566" t="s">
        <v>37</v>
      </c>
      <c r="G232" s="566" t="s">
        <v>37</v>
      </c>
      <c r="H232" s="566" t="s">
        <v>37</v>
      </c>
      <c r="I232" s="567"/>
    </row>
    <row r="233" spans="2:9" ht="10.5" thickBot="1">
      <c r="B233" s="568">
        <f>+'[1]RECAP EQUIP'!B100</f>
        <v>0</v>
      </c>
      <c r="C233" s="568">
        <f>+'[1]RECAP EQUIP'!C100</f>
        <v>0</v>
      </c>
      <c r="D233" s="568">
        <f>+'[1]RECAP EQUIP'!D100</f>
        <v>0</v>
      </c>
      <c r="E233" s="569">
        <v>0</v>
      </c>
      <c r="F233" s="569">
        <v>0</v>
      </c>
      <c r="G233" s="570">
        <v>0</v>
      </c>
      <c r="H233" s="569">
        <v>0</v>
      </c>
      <c r="I233" s="571">
        <f aca="true" t="shared" si="17" ref="I233:I238">SUM($E233+$F233+$G233+$H233)</f>
        <v>0</v>
      </c>
    </row>
    <row r="234" spans="2:9" ht="10.5" thickBot="1">
      <c r="B234" s="568">
        <f>+'[1]RECAP EQUIP'!B101</f>
        <v>0</v>
      </c>
      <c r="C234" s="568">
        <f>+'[1]RECAP EQUIP'!C101</f>
        <v>0</v>
      </c>
      <c r="D234" s="568">
        <f>+'[1]RECAP EQUIP'!D101</f>
        <v>0</v>
      </c>
      <c r="E234" s="569">
        <v>0</v>
      </c>
      <c r="F234" s="569">
        <v>0</v>
      </c>
      <c r="G234" s="570">
        <v>0</v>
      </c>
      <c r="H234" s="569">
        <v>0</v>
      </c>
      <c r="I234" s="571">
        <f t="shared" si="17"/>
        <v>0</v>
      </c>
    </row>
    <row r="235" spans="2:11" ht="10.5" thickBot="1">
      <c r="B235" s="568">
        <f>+'[1]RECAP EQUIP'!B102</f>
        <v>0</v>
      </c>
      <c r="C235" s="568">
        <f>+'[1]RECAP EQUIP'!C102</f>
        <v>0</v>
      </c>
      <c r="D235" s="568">
        <f>+'[1]RECAP EQUIP'!D102</f>
        <v>0</v>
      </c>
      <c r="E235" s="569">
        <v>0</v>
      </c>
      <c r="F235" s="569">
        <v>0</v>
      </c>
      <c r="G235" s="570">
        <v>0</v>
      </c>
      <c r="H235" s="569">
        <v>0</v>
      </c>
      <c r="I235" s="571">
        <f t="shared" si="17"/>
        <v>0</v>
      </c>
      <c r="K235" s="582" t="s">
        <v>495</v>
      </c>
    </row>
    <row r="236" spans="2:9" ht="10.5" thickBot="1">
      <c r="B236" s="568">
        <f>+'[1]RECAP EQUIP'!B103</f>
        <v>0</v>
      </c>
      <c r="C236" s="568">
        <f>+'[1]RECAP EQUIP'!C103</f>
        <v>0</v>
      </c>
      <c r="D236" s="568">
        <f>+'[1]RECAP EQUIP'!D103</f>
        <v>0</v>
      </c>
      <c r="E236" s="569">
        <v>0</v>
      </c>
      <c r="F236" s="569">
        <v>0</v>
      </c>
      <c r="G236" s="570">
        <v>0</v>
      </c>
      <c r="H236" s="569">
        <v>0</v>
      </c>
      <c r="I236" s="571">
        <f t="shared" si="17"/>
        <v>0</v>
      </c>
    </row>
    <row r="237" spans="2:9" ht="10.5" thickBot="1">
      <c r="B237" s="568">
        <f>+'[1]RECAP EQUIP'!B104</f>
        <v>0</v>
      </c>
      <c r="C237" s="568">
        <f>+'[1]RECAP EQUIP'!C104</f>
        <v>0</v>
      </c>
      <c r="D237" s="568">
        <f>+'[1]RECAP EQUIP'!D104</f>
        <v>0</v>
      </c>
      <c r="E237" s="569">
        <v>0</v>
      </c>
      <c r="F237" s="569">
        <v>0</v>
      </c>
      <c r="G237" s="570">
        <v>0</v>
      </c>
      <c r="H237" s="569">
        <v>0</v>
      </c>
      <c r="I237" s="571">
        <f t="shared" si="17"/>
        <v>0</v>
      </c>
    </row>
    <row r="238" spans="2:9" ht="10.5" thickBot="1">
      <c r="B238" s="568">
        <f>+'[1]RECAP EQUIP'!B105</f>
        <v>0</v>
      </c>
      <c r="C238" s="568">
        <f>+'[1]RECAP EQUIP'!C105</f>
        <v>0</v>
      </c>
      <c r="D238" s="568">
        <f>+'[1]RECAP EQUIP'!D105</f>
        <v>0</v>
      </c>
      <c r="E238" s="569">
        <v>0</v>
      </c>
      <c r="F238" s="569">
        <v>0</v>
      </c>
      <c r="G238" s="570">
        <v>0</v>
      </c>
      <c r="H238" s="569">
        <v>0</v>
      </c>
      <c r="I238" s="571">
        <f t="shared" si="17"/>
        <v>0</v>
      </c>
    </row>
    <row r="239" spans="2:9" ht="10.5">
      <c r="B239" s="642" t="s">
        <v>493</v>
      </c>
      <c r="C239" s="643"/>
      <c r="D239" s="644"/>
      <c r="E239" s="574">
        <f>SMALL(E233:E238,1)</f>
        <v>0</v>
      </c>
      <c r="F239" s="574">
        <f>SMALL(F233:F238,1)</f>
        <v>0</v>
      </c>
      <c r="G239" s="574">
        <f>SMALL(G233:G238,1)</f>
        <v>0</v>
      </c>
      <c r="H239" s="574">
        <f>SMALL(H233:H238,1)</f>
        <v>0</v>
      </c>
      <c r="I239" s="571"/>
    </row>
    <row r="240" spans="2:9" ht="10.5">
      <c r="B240" s="642" t="s">
        <v>493</v>
      </c>
      <c r="C240" s="643"/>
      <c r="D240" s="644"/>
      <c r="E240" s="574">
        <f>SMALL(E233:E238,2)</f>
        <v>0</v>
      </c>
      <c r="F240" s="574">
        <f>SMALL(F233:F238,2)</f>
        <v>0</v>
      </c>
      <c r="G240" s="574">
        <f>SMALL(G233:G238,2)</f>
        <v>0</v>
      </c>
      <c r="H240" s="574">
        <f>SMALL(H233:H238,2)</f>
        <v>0</v>
      </c>
      <c r="I240" s="575"/>
    </row>
    <row r="241" spans="2:9" ht="10.5" thickBot="1">
      <c r="B241" s="645" t="s">
        <v>494</v>
      </c>
      <c r="C241" s="646"/>
      <c r="D241" s="647"/>
      <c r="E241" s="576">
        <f>SUM(E233:E238)-E239-E240</f>
        <v>0</v>
      </c>
      <c r="F241" s="576">
        <f>SUM(F233:F238)-F239-F240</f>
        <v>0</v>
      </c>
      <c r="G241" s="576">
        <f>SUM(G233:G238)-G239-G240</f>
        <v>0</v>
      </c>
      <c r="H241" s="576">
        <f>SUM(H233:H238)-H239-H240</f>
        <v>0</v>
      </c>
      <c r="I241" s="577">
        <f>SUM($E241+$F241+$G241+$H241)</f>
        <v>0</v>
      </c>
    </row>
    <row r="242" ht="10.5" thickBot="1"/>
    <row r="243" spans="2:9" ht="10.5">
      <c r="B243" s="548"/>
      <c r="C243" s="549"/>
      <c r="D243" s="549"/>
      <c r="E243" s="549"/>
      <c r="F243" s="549"/>
      <c r="G243" s="549"/>
      <c r="H243" s="549"/>
      <c r="I243" s="550"/>
    </row>
    <row r="244" spans="2:9" ht="10.5" thickBot="1">
      <c r="B244" s="556" t="s">
        <v>488</v>
      </c>
      <c r="C244" s="592" t="str">
        <f>C6</f>
        <v> HONNEUR</v>
      </c>
      <c r="D244" s="557"/>
      <c r="E244" s="557"/>
      <c r="F244" s="557"/>
      <c r="G244" s="557"/>
      <c r="H244" s="557"/>
      <c r="I244" s="558"/>
    </row>
    <row r="245" spans="2:9" ht="10.5">
      <c r="B245" s="636" t="s">
        <v>34</v>
      </c>
      <c r="C245" s="638" t="s">
        <v>6</v>
      </c>
      <c r="D245" s="640" t="s">
        <v>492</v>
      </c>
      <c r="E245" s="562" t="s">
        <v>8</v>
      </c>
      <c r="F245" s="562" t="s">
        <v>9</v>
      </c>
      <c r="G245" s="562" t="s">
        <v>10</v>
      </c>
      <c r="H245" s="562" t="s">
        <v>11</v>
      </c>
      <c r="I245" s="563" t="s">
        <v>29</v>
      </c>
    </row>
    <row r="246" spans="2:9" ht="10.5">
      <c r="B246" s="637"/>
      <c r="C246" s="639"/>
      <c r="D246" s="641"/>
      <c r="E246" s="566" t="s">
        <v>37</v>
      </c>
      <c r="F246" s="566" t="s">
        <v>37</v>
      </c>
      <c r="G246" s="566" t="s">
        <v>37</v>
      </c>
      <c r="H246" s="566" t="s">
        <v>37</v>
      </c>
      <c r="I246" s="567"/>
    </row>
    <row r="247" spans="2:9" ht="10.5" thickBot="1">
      <c r="B247" s="568">
        <f>+'[1]RECAP EQUIP'!F100</f>
        <v>0</v>
      </c>
      <c r="C247" s="568">
        <f>+'[1]RECAP EQUIP'!G100</f>
        <v>0</v>
      </c>
      <c r="D247" s="568">
        <f>+'[1]RECAP EQUIP'!H100</f>
        <v>0</v>
      </c>
      <c r="E247" s="569">
        <v>0</v>
      </c>
      <c r="F247" s="569">
        <v>0</v>
      </c>
      <c r="G247" s="570">
        <v>0</v>
      </c>
      <c r="H247" s="569">
        <v>0</v>
      </c>
      <c r="I247" s="571">
        <f aca="true" t="shared" si="18" ref="I247:I252">SUM($E247+$F247+$G247+$H247)</f>
        <v>0</v>
      </c>
    </row>
    <row r="248" spans="2:9" ht="10.5" thickBot="1">
      <c r="B248" s="568">
        <f>+'[1]RECAP EQUIP'!F101</f>
        <v>0</v>
      </c>
      <c r="C248" s="568">
        <f>+'[1]RECAP EQUIP'!G101</f>
        <v>0</v>
      </c>
      <c r="D248" s="568">
        <f>+'[1]RECAP EQUIP'!H101</f>
        <v>0</v>
      </c>
      <c r="E248" s="569">
        <v>0</v>
      </c>
      <c r="F248" s="569">
        <v>0</v>
      </c>
      <c r="G248" s="570">
        <v>0</v>
      </c>
      <c r="H248" s="569">
        <v>0</v>
      </c>
      <c r="I248" s="571">
        <f t="shared" si="18"/>
        <v>0</v>
      </c>
    </row>
    <row r="249" spans="2:11" ht="10.5" thickBot="1">
      <c r="B249" s="568">
        <f>+'[1]RECAP EQUIP'!F102</f>
        <v>0</v>
      </c>
      <c r="C249" s="568">
        <f>+'[1]RECAP EQUIP'!G102</f>
        <v>0</v>
      </c>
      <c r="D249" s="568">
        <f>+'[1]RECAP EQUIP'!H102</f>
        <v>0</v>
      </c>
      <c r="E249" s="569">
        <v>0</v>
      </c>
      <c r="F249" s="569">
        <v>0</v>
      </c>
      <c r="G249" s="570">
        <v>0</v>
      </c>
      <c r="H249" s="569">
        <v>0</v>
      </c>
      <c r="I249" s="571">
        <f t="shared" si="18"/>
        <v>0</v>
      </c>
      <c r="K249" s="582" t="s">
        <v>495</v>
      </c>
    </row>
    <row r="250" spans="2:9" ht="10.5" thickBot="1">
      <c r="B250" s="568">
        <f>+'[1]RECAP EQUIP'!F103</f>
        <v>0</v>
      </c>
      <c r="C250" s="568">
        <f>+'[1]RECAP EQUIP'!G103</f>
        <v>0</v>
      </c>
      <c r="D250" s="568">
        <f>+'[1]RECAP EQUIP'!H103</f>
        <v>0</v>
      </c>
      <c r="E250" s="569">
        <v>0</v>
      </c>
      <c r="F250" s="569">
        <v>0</v>
      </c>
      <c r="G250" s="570">
        <v>0</v>
      </c>
      <c r="H250" s="569">
        <v>0</v>
      </c>
      <c r="I250" s="571">
        <f t="shared" si="18"/>
        <v>0</v>
      </c>
    </row>
    <row r="251" spans="2:9" ht="10.5" thickBot="1">
      <c r="B251" s="568">
        <f>+'[1]RECAP EQUIP'!F104</f>
        <v>0</v>
      </c>
      <c r="C251" s="568">
        <f>+'[1]RECAP EQUIP'!G104</f>
        <v>0</v>
      </c>
      <c r="D251" s="568">
        <f>+'[1]RECAP EQUIP'!H104</f>
        <v>0</v>
      </c>
      <c r="E251" s="569">
        <v>0</v>
      </c>
      <c r="F251" s="569">
        <v>0</v>
      </c>
      <c r="G251" s="570">
        <v>0</v>
      </c>
      <c r="H251" s="569">
        <v>0</v>
      </c>
      <c r="I251" s="571">
        <f t="shared" si="18"/>
        <v>0</v>
      </c>
    </row>
    <row r="252" spans="2:9" ht="10.5" thickBot="1">
      <c r="B252" s="568">
        <f>+'[1]RECAP EQUIP'!F105</f>
        <v>0</v>
      </c>
      <c r="C252" s="568">
        <f>+'[1]RECAP EQUIP'!G105</f>
        <v>0</v>
      </c>
      <c r="D252" s="568">
        <f>+'[1]RECAP EQUIP'!H105</f>
        <v>0</v>
      </c>
      <c r="E252" s="569">
        <v>0</v>
      </c>
      <c r="F252" s="569">
        <v>0</v>
      </c>
      <c r="G252" s="570">
        <v>0</v>
      </c>
      <c r="H252" s="569">
        <v>0</v>
      </c>
      <c r="I252" s="571">
        <f t="shared" si="18"/>
        <v>0</v>
      </c>
    </row>
    <row r="253" spans="2:9" ht="10.5">
      <c r="B253" s="642" t="s">
        <v>493</v>
      </c>
      <c r="C253" s="643"/>
      <c r="D253" s="644"/>
      <c r="E253" s="574">
        <f>SMALL(E247:E252,1)</f>
        <v>0</v>
      </c>
      <c r="F253" s="574">
        <f>SMALL(F247:F252,1)</f>
        <v>0</v>
      </c>
      <c r="G253" s="574">
        <f>SMALL(G247:G252,1)</f>
        <v>0</v>
      </c>
      <c r="H253" s="574">
        <f>SMALL(H247:H252,1)</f>
        <v>0</v>
      </c>
      <c r="I253" s="571"/>
    </row>
    <row r="254" spans="2:9" ht="10.5">
      <c r="B254" s="642" t="s">
        <v>493</v>
      </c>
      <c r="C254" s="643"/>
      <c r="D254" s="644"/>
      <c r="E254" s="574">
        <f>SMALL(E247:E252,2)</f>
        <v>0</v>
      </c>
      <c r="F254" s="574">
        <f>SMALL(F247:F252,2)</f>
        <v>0</v>
      </c>
      <c r="G254" s="574">
        <f>SMALL(G247:G252,2)</f>
        <v>0</v>
      </c>
      <c r="H254" s="574">
        <f>SMALL(H247:H252,2)</f>
        <v>0</v>
      </c>
      <c r="I254" s="575"/>
    </row>
    <row r="255" spans="2:9" ht="10.5" thickBot="1">
      <c r="B255" s="645" t="s">
        <v>494</v>
      </c>
      <c r="C255" s="646"/>
      <c r="D255" s="647"/>
      <c r="E255" s="576">
        <f>SUM(E247:E252)-E253-E254</f>
        <v>0</v>
      </c>
      <c r="F255" s="576">
        <f>SUM(F247:F252)-F253-F254</f>
        <v>0</v>
      </c>
      <c r="G255" s="576">
        <f>SUM(G247:G252)-G253-G254</f>
        <v>0</v>
      </c>
      <c r="H255" s="576">
        <f>SUM(H247:H252)-H253-H254</f>
        <v>0</v>
      </c>
      <c r="I255" s="577">
        <f>SUM($E255+$F255+$G255+$H255)</f>
        <v>0</v>
      </c>
    </row>
  </sheetData>
  <sheetProtection/>
  <mergeCells count="113">
    <mergeCell ref="B253:D253"/>
    <mergeCell ref="B254:D254"/>
    <mergeCell ref="B255:D255"/>
    <mergeCell ref="B239:D239"/>
    <mergeCell ref="B240:D240"/>
    <mergeCell ref="B241:D241"/>
    <mergeCell ref="B245:B246"/>
    <mergeCell ref="C245:C246"/>
    <mergeCell ref="D245:D246"/>
    <mergeCell ref="B225:D225"/>
    <mergeCell ref="B226:D226"/>
    <mergeCell ref="B227:D227"/>
    <mergeCell ref="B231:B232"/>
    <mergeCell ref="C231:C232"/>
    <mergeCell ref="D231:D232"/>
    <mergeCell ref="B211:D211"/>
    <mergeCell ref="B212:D212"/>
    <mergeCell ref="B213:D213"/>
    <mergeCell ref="B217:B218"/>
    <mergeCell ref="C217:C218"/>
    <mergeCell ref="D217:D218"/>
    <mergeCell ref="B197:D197"/>
    <mergeCell ref="B198:D198"/>
    <mergeCell ref="B199:D199"/>
    <mergeCell ref="B203:B204"/>
    <mergeCell ref="C203:C204"/>
    <mergeCell ref="D203:D204"/>
    <mergeCell ref="B183:D183"/>
    <mergeCell ref="B184:D184"/>
    <mergeCell ref="B185:D185"/>
    <mergeCell ref="B189:B190"/>
    <mergeCell ref="C189:C190"/>
    <mergeCell ref="D189:D190"/>
    <mergeCell ref="B169:D169"/>
    <mergeCell ref="B170:D170"/>
    <mergeCell ref="B171:D171"/>
    <mergeCell ref="B175:B176"/>
    <mergeCell ref="C175:C176"/>
    <mergeCell ref="D175:D176"/>
    <mergeCell ref="B155:D155"/>
    <mergeCell ref="B156:D156"/>
    <mergeCell ref="B157:D157"/>
    <mergeCell ref="B161:B162"/>
    <mergeCell ref="C161:C162"/>
    <mergeCell ref="D161:D162"/>
    <mergeCell ref="B141:D141"/>
    <mergeCell ref="B142:D142"/>
    <mergeCell ref="B143:D143"/>
    <mergeCell ref="B147:B148"/>
    <mergeCell ref="C147:C148"/>
    <mergeCell ref="D147:D148"/>
    <mergeCell ref="B127:D127"/>
    <mergeCell ref="B128:D128"/>
    <mergeCell ref="B129:D129"/>
    <mergeCell ref="B133:B134"/>
    <mergeCell ref="C133:C134"/>
    <mergeCell ref="D133:D134"/>
    <mergeCell ref="B113:D113"/>
    <mergeCell ref="B114:D114"/>
    <mergeCell ref="B115:D115"/>
    <mergeCell ref="B119:B120"/>
    <mergeCell ref="C119:C120"/>
    <mergeCell ref="D119:D120"/>
    <mergeCell ref="B99:D99"/>
    <mergeCell ref="B100:D100"/>
    <mergeCell ref="B101:D101"/>
    <mergeCell ref="B105:B106"/>
    <mergeCell ref="C105:C106"/>
    <mergeCell ref="D105:D106"/>
    <mergeCell ref="B85:D85"/>
    <mergeCell ref="B86:D86"/>
    <mergeCell ref="B87:D87"/>
    <mergeCell ref="B91:B92"/>
    <mergeCell ref="C91:C92"/>
    <mergeCell ref="D91:D92"/>
    <mergeCell ref="B71:D71"/>
    <mergeCell ref="B72:D72"/>
    <mergeCell ref="B73:D73"/>
    <mergeCell ref="B77:B78"/>
    <mergeCell ref="C77:C78"/>
    <mergeCell ref="D77:D78"/>
    <mergeCell ref="B57:D57"/>
    <mergeCell ref="B58:D58"/>
    <mergeCell ref="B59:D59"/>
    <mergeCell ref="B63:B64"/>
    <mergeCell ref="C63:C64"/>
    <mergeCell ref="D63:D64"/>
    <mergeCell ref="B43:D43"/>
    <mergeCell ref="B44:D44"/>
    <mergeCell ref="B45:D45"/>
    <mergeCell ref="B49:B50"/>
    <mergeCell ref="C49:C50"/>
    <mergeCell ref="D49:D50"/>
    <mergeCell ref="B29:D29"/>
    <mergeCell ref="B30:D30"/>
    <mergeCell ref="K30:P30"/>
    <mergeCell ref="B31:D31"/>
    <mergeCell ref="B35:B36"/>
    <mergeCell ref="C35:C36"/>
    <mergeCell ref="D35:D36"/>
    <mergeCell ref="B15:D15"/>
    <mergeCell ref="B16:D16"/>
    <mergeCell ref="B17:D17"/>
    <mergeCell ref="B18:C18"/>
    <mergeCell ref="B21:B22"/>
    <mergeCell ref="C21:C22"/>
    <mergeCell ref="D21:D22"/>
    <mergeCell ref="B1:I1"/>
    <mergeCell ref="B2:I2"/>
    <mergeCell ref="K2:P2"/>
    <mergeCell ref="B7:B8"/>
    <mergeCell ref="C7:C8"/>
    <mergeCell ref="D7:D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Concours Départemental Hiver "Poussines"</dc:title>
  <dc:subject>Fichier de calcul des résultats</dc:subject>
  <dc:creator>Guy Pelloille</dc:creator>
  <cp:keywords/>
  <dc:description>Concours du       à</dc:description>
  <cp:lastModifiedBy>Carole Nys</cp:lastModifiedBy>
  <cp:lastPrinted>2019-01-27T16:26:16Z</cp:lastPrinted>
  <dcterms:created xsi:type="dcterms:W3CDTF">2001-02-27T18:33:05Z</dcterms:created>
  <dcterms:modified xsi:type="dcterms:W3CDTF">2019-01-27T18:20:24Z</dcterms:modified>
  <cp:category/>
  <cp:version/>
  <cp:contentType/>
  <cp:contentStatus/>
</cp:coreProperties>
</file>