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cores" sheetId="1" r:id="rId3"/>
    <sheet state="visible" name="Feuille 6" sheetId="2" r:id="rId4"/>
    <sheet state="visible" name="Feuille 5" sheetId="3" r:id="rId5"/>
    <sheet state="visible" name="Feuille 4" sheetId="4" r:id="rId6"/>
    <sheet state="visible" name="Remarques sur les matchs" sheetId="5" r:id="rId7"/>
    <sheet state="visible" name="Feuille 2" sheetId="6" r:id="rId8"/>
    <sheet state="visible" name="Feuille 3" sheetId="7" r:id="rId9"/>
  </sheets>
  <definedNames/>
  <calcPr/>
</workbook>
</file>

<file path=xl/sharedStrings.xml><?xml version="1.0" encoding="utf-8"?>
<sst xmlns="http://schemas.openxmlformats.org/spreadsheetml/2006/main" count="296" uniqueCount="148">
  <si>
    <t>PTS</t>
  </si>
  <si>
    <t>J</t>
  </si>
  <si>
    <t>G</t>
  </si>
  <si>
    <t>P</t>
  </si>
  <si>
    <t>LE PERTRE 1</t>
  </si>
  <si>
    <t>LOUVIGNE DE BAIS</t>
  </si>
  <si>
    <t>ST JEAN SUR VILAINE 1</t>
  </si>
  <si>
    <t>VAL D’IZE 2</t>
  </si>
  <si>
    <t>Date du match</t>
  </si>
  <si>
    <t>date du report?</t>
  </si>
  <si>
    <t>équipe locale</t>
  </si>
  <si>
    <t>équipe visiteur</t>
  </si>
  <si>
    <t>REMARQUES</t>
  </si>
  <si>
    <t>Louvigne de bais</t>
  </si>
  <si>
    <t xml:space="preserve">Etrelles </t>
  </si>
  <si>
    <t xml:space="preserve">Manque de joueurs du côté d'Etrelles, report demandé </t>
  </si>
  <si>
    <t>val d'Izé 2</t>
  </si>
  <si>
    <t>st jean sur vilaine</t>
  </si>
  <si>
    <t>Manque de joueurs du côté d'Etrelles le 05/04 match avancé au 29/03/19</t>
  </si>
  <si>
    <t>EXEMPT</t>
  </si>
  <si>
    <t>ST JEAN SUR VILAINE 2</t>
  </si>
  <si>
    <t>ETRELLES</t>
  </si>
  <si>
    <t>LE PERTRE 2</t>
  </si>
  <si>
    <t>SAINT PIERRE LA COUR</t>
  </si>
  <si>
    <t>CORNILLE</t>
  </si>
  <si>
    <t>FG</t>
  </si>
  <si>
    <t>3-0</t>
  </si>
  <si>
    <t>0-3</t>
  </si>
  <si>
    <t>F</t>
  </si>
  <si>
    <t>FP</t>
  </si>
  <si>
    <t>Bonus</t>
  </si>
  <si>
    <t>Point,a</t>
  </si>
  <si>
    <t>REPORTS</t>
  </si>
  <si>
    <t>Louvigné / St Jean sur V.</t>
  </si>
  <si>
    <t>Le Pertre 2/ Le Pertre 1</t>
  </si>
  <si>
    <t>Cornillé/St Jean Sur Vilaine 1</t>
  </si>
  <si>
    <t>Etrelles/Val d'Izé 2</t>
  </si>
  <si>
    <t>St Pierre la cour/St Jean sur V</t>
  </si>
  <si>
    <t>match</t>
  </si>
  <si>
    <t>n° sem</t>
  </si>
  <si>
    <t>date</t>
  </si>
  <si>
    <t>4 points pour FG 3/0 3/1    3 points pour 3/2   2 point pour 2/3    1 point pour 1/3 et 0/3    O point pout FP</t>
  </si>
  <si>
    <t>MATCHS ALLER</t>
  </si>
  <si>
    <t>Report?</t>
  </si>
  <si>
    <t>1 set</t>
  </si>
  <si>
    <t>2 set</t>
  </si>
  <si>
    <t>3 set</t>
  </si>
  <si>
    <t>4 set</t>
  </si>
  <si>
    <t>5set</t>
  </si>
  <si>
    <t>point av</t>
  </si>
  <si>
    <t>GRA01</t>
  </si>
  <si>
    <t>/</t>
  </si>
  <si>
    <t>GRA02</t>
  </si>
  <si>
    <t>GRA03</t>
  </si>
  <si>
    <t>GRA04</t>
  </si>
  <si>
    <t>GRA05</t>
  </si>
  <si>
    <t>GRA06</t>
  </si>
  <si>
    <t>GRA07</t>
  </si>
  <si>
    <t>GRA08</t>
  </si>
  <si>
    <t>GRA09</t>
  </si>
  <si>
    <t>GRA10</t>
  </si>
  <si>
    <t>GRA11</t>
  </si>
  <si>
    <t>GRA12</t>
  </si>
  <si>
    <t>GRA13</t>
  </si>
  <si>
    <t>GRA14</t>
  </si>
  <si>
    <t>GRA15</t>
  </si>
  <si>
    <t>GRA16</t>
  </si>
  <si>
    <t>GRA17</t>
  </si>
  <si>
    <t>GRA18</t>
  </si>
  <si>
    <t>GRA19</t>
  </si>
  <si>
    <t>GRA20</t>
  </si>
  <si>
    <t>GRA21</t>
  </si>
  <si>
    <t>GRA22</t>
  </si>
  <si>
    <t>GRA23</t>
  </si>
  <si>
    <t>GRA24</t>
  </si>
  <si>
    <t>GRA25</t>
  </si>
  <si>
    <t>GRA26</t>
  </si>
  <si>
    <t>GRA27</t>
  </si>
  <si>
    <t>GRA28</t>
  </si>
  <si>
    <t>GRA29</t>
  </si>
  <si>
    <t>GRA30</t>
  </si>
  <si>
    <t>GRA31</t>
  </si>
  <si>
    <t>GRA32</t>
  </si>
  <si>
    <t>GRA33</t>
  </si>
  <si>
    <t>GRA34</t>
  </si>
  <si>
    <t>GRA35</t>
  </si>
  <si>
    <t>GRA36</t>
  </si>
  <si>
    <t>GRA37</t>
  </si>
  <si>
    <t>GRA38</t>
  </si>
  <si>
    <t>GRA39</t>
  </si>
  <si>
    <t>GRA40</t>
  </si>
  <si>
    <t>GRA41</t>
  </si>
  <si>
    <t>GRA42</t>
  </si>
  <si>
    <t>GRA43</t>
  </si>
  <si>
    <t>GRA44</t>
  </si>
  <si>
    <t>GRA45</t>
  </si>
  <si>
    <t>MATCH    RETOUR</t>
  </si>
  <si>
    <t>MATCHS RETOUR</t>
  </si>
  <si>
    <t>GRA46</t>
  </si>
  <si>
    <t>GRA47</t>
  </si>
  <si>
    <t>GRA48</t>
  </si>
  <si>
    <t>GRA49</t>
  </si>
  <si>
    <t>GRA50</t>
  </si>
  <si>
    <t>GRA51</t>
  </si>
  <si>
    <t>GRA52</t>
  </si>
  <si>
    <t>GRA53</t>
  </si>
  <si>
    <t>report 26/04</t>
  </si>
  <si>
    <t>GRA54</t>
  </si>
  <si>
    <t>GRA55</t>
  </si>
  <si>
    <t>report 25/01</t>
  </si>
  <si>
    <t>GRA56</t>
  </si>
  <si>
    <t>GRA57</t>
  </si>
  <si>
    <t>GRA58</t>
  </si>
  <si>
    <t>GRA59</t>
  </si>
  <si>
    <t>GRA60</t>
  </si>
  <si>
    <t>GRA61</t>
  </si>
  <si>
    <t>GRA62</t>
  </si>
  <si>
    <t>GRA63</t>
  </si>
  <si>
    <t>GRA64</t>
  </si>
  <si>
    <t>GRA65</t>
  </si>
  <si>
    <t>GRA66</t>
  </si>
  <si>
    <t>GRA67</t>
  </si>
  <si>
    <t>GRA68</t>
  </si>
  <si>
    <t>report 23//04</t>
  </si>
  <si>
    <t>GRA69</t>
  </si>
  <si>
    <t>GRA70</t>
  </si>
  <si>
    <t>GRA71</t>
  </si>
  <si>
    <t>GRA72</t>
  </si>
  <si>
    <t>GRA73</t>
  </si>
  <si>
    <t>GRA74</t>
  </si>
  <si>
    <t>GRA75</t>
  </si>
  <si>
    <t>report 12/04</t>
  </si>
  <si>
    <t>GRA76</t>
  </si>
  <si>
    <t>GRA77</t>
  </si>
  <si>
    <t>GRA78</t>
  </si>
  <si>
    <t>report 12/04/19</t>
  </si>
  <si>
    <t>GRA79</t>
  </si>
  <si>
    <t>GRA80</t>
  </si>
  <si>
    <t>GRA81</t>
  </si>
  <si>
    <t>GRA82</t>
  </si>
  <si>
    <t>GRA83</t>
  </si>
  <si>
    <t>GRA84</t>
  </si>
  <si>
    <t>GRA85</t>
  </si>
  <si>
    <t>GRA86</t>
  </si>
  <si>
    <t>GRA87</t>
  </si>
  <si>
    <t>GRA88</t>
  </si>
  <si>
    <t>GRA89</t>
  </si>
  <si>
    <t>GRA90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</si>
</sst>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/mm/yy"/>
    <numFmt numFmtId="165" formatCode="d-m"/>
    <numFmt numFmtId="166" formatCode="d/m"/>
    <numFmt numFmtId="167" formatCode="dd/mm"/>
    <numFmt numFmtId="168" formatCode="dd&quot;/&quot;mm&quot;/&quot;yy"/>
    <numFmt numFmtId="169" formatCode="m/d/yyyy h:mm:ss"/>
  </numFmts>
  <fonts count="13">
    <font>
      <sz val="10.0"/>
      <color rgb="FF000000"/>
      <name val="Arial"/>
    </font>
    <font/>
    <font>
      <sz val="10.0"/>
      <color rgb="FF000000"/>
    </font>
    <font>
      <b/>
      <sz val="14.0"/>
    </font>
    <font>
      <u/>
      <color rgb="FF1155CC"/>
      <name val="Arial"/>
    </font>
    <font>
      <b/>
      <sz val="10.0"/>
      <color rgb="FF000000"/>
    </font>
    <font>
      <b/>
      <sz val="10.0"/>
      <color rgb="FFFF9900"/>
    </font>
    <font>
      <u/>
      <sz val="10.0"/>
      <color rgb="FF0000FF"/>
    </font>
    <font>
      <sz val="8.0"/>
      <color rgb="FF000000"/>
    </font>
    <font>
      <u/>
      <sz val="10.0"/>
      <color rgb="FF0000FF"/>
    </font>
    <font>
      <sz val="8.0"/>
    </font>
    <font>
      <b/>
      <sz val="10.0"/>
      <color rgb="FF003300"/>
    </font>
    <font>
      <b/>
      <sz val="7.0"/>
      <color rgb="FF000000"/>
    </font>
  </fonts>
  <fills count="15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B7B7B7"/>
        <bgColor rgb="FFB7B7B7"/>
      </patternFill>
    </fill>
    <fill>
      <patternFill patternType="solid">
        <fgColor rgb="FFF6B26B"/>
        <bgColor rgb="FFF6B26B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00CCFF"/>
      </patternFill>
    </fill>
    <fill>
      <patternFill patternType="solid">
        <fgColor rgb="FFCC99FF"/>
        <bgColor rgb="FFCC99FF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000080"/>
        <bgColor rgb="FF000080"/>
      </patternFill>
    </fill>
    <fill>
      <patternFill patternType="solid">
        <fgColor rgb="FFFCE5CD"/>
        <bgColor rgb="FFFCE5CD"/>
      </patternFill>
    </fill>
    <fill>
      <patternFill patternType="solid">
        <fgColor rgb="FFE69138"/>
        <bgColor rgb="FFE69138"/>
      </patternFill>
    </fill>
  </fills>
  <borders count="15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1"/>
    </xf>
    <xf borderId="1" fillId="0" fontId="1" numFmtId="0" xfId="0" applyAlignment="1" applyBorder="1" applyFont="1">
      <alignment shrinkToFit="0" wrapText="1"/>
    </xf>
    <xf borderId="2" fillId="0" fontId="2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2" fillId="2" fontId="2" numFmtId="0" xfId="0" applyAlignment="1" applyBorder="1" applyFill="1" applyFont="1">
      <alignment horizontal="center" shrinkToFit="0" vertical="bottom" wrapText="0"/>
    </xf>
    <xf borderId="3" fillId="3" fontId="1" numFmtId="0" xfId="0" applyAlignment="1" applyBorder="1" applyFill="1" applyFont="1">
      <alignment horizontal="center" shrinkToFit="0" wrapText="1"/>
    </xf>
    <xf borderId="4" fillId="0" fontId="1" numFmtId="0" xfId="0" applyAlignment="1" applyBorder="1" applyFont="1">
      <alignment shrinkToFit="0" wrapText="1"/>
    </xf>
    <xf borderId="5" fillId="0" fontId="1" numFmtId="0" xfId="0" applyAlignment="1" applyBorder="1" applyFont="1">
      <alignment shrinkToFit="0" wrapText="1"/>
    </xf>
    <xf borderId="0" fillId="0" fontId="2" numFmtId="0" xfId="0" applyAlignment="1" applyFont="1">
      <alignment horizontal="center" shrinkToFit="0" vertical="bottom" wrapText="0"/>
    </xf>
    <xf borderId="1" fillId="0" fontId="1" numFmtId="0" xfId="0" applyAlignment="1" applyBorder="1" applyFont="1">
      <alignment readingOrder="0" shrinkToFit="0" wrapText="1"/>
    </xf>
    <xf borderId="2" fillId="4" fontId="2" numFmtId="0" xfId="0" applyAlignment="1" applyBorder="1" applyFill="1" applyFont="1">
      <alignment readingOrder="0" shrinkToFit="0" vertical="bottom" wrapText="0"/>
    </xf>
    <xf borderId="2" fillId="4" fontId="2" numFmtId="0" xfId="0" applyAlignment="1" applyBorder="1" applyFont="1">
      <alignment horizontal="center" readingOrder="0" shrinkToFit="0" vertical="bottom" wrapText="0"/>
    </xf>
    <xf borderId="2" fillId="0" fontId="3" numFmtId="0" xfId="0" applyAlignment="1" applyBorder="1" applyFont="1">
      <alignment horizontal="center" readingOrder="0" shrinkToFit="0" vertical="center" wrapText="1"/>
    </xf>
    <xf borderId="2" fillId="0" fontId="1" numFmtId="164" xfId="0" applyAlignment="1" applyBorder="1" applyFont="1" applyNumberFormat="1">
      <alignment readingOrder="0" shrinkToFit="0" wrapText="1"/>
    </xf>
    <xf borderId="2" fillId="0" fontId="1" numFmtId="0" xfId="0" applyAlignment="1" applyBorder="1" applyFont="1">
      <alignment readingOrder="0" shrinkToFit="0" wrapText="1"/>
    </xf>
    <xf borderId="2" fillId="0" fontId="2" numFmtId="0" xfId="0" applyAlignment="1" applyBorder="1" applyFont="1">
      <alignment readingOrder="0" shrinkToFit="0" vertical="bottom" wrapText="0"/>
    </xf>
    <xf borderId="2" fillId="5" fontId="1" numFmtId="164" xfId="0" applyAlignment="1" applyBorder="1" applyFill="1" applyFont="1" applyNumberFormat="1">
      <alignment readingOrder="0" shrinkToFit="0" wrapText="1"/>
    </xf>
    <xf borderId="2" fillId="5" fontId="1" numFmtId="0" xfId="0" applyAlignment="1" applyBorder="1" applyFont="1">
      <alignment readingOrder="0" shrinkToFit="0" wrapText="1"/>
    </xf>
    <xf borderId="2" fillId="5" fontId="1" numFmtId="0" xfId="0" applyAlignment="1" applyBorder="1" applyFont="1">
      <alignment shrinkToFit="0" wrapText="1"/>
    </xf>
    <xf borderId="2" fillId="4" fontId="1" numFmtId="0" xfId="0" applyAlignment="1" applyBorder="1" applyFont="1">
      <alignment horizontal="center" readingOrder="0" shrinkToFit="0" wrapText="1"/>
    </xf>
    <xf borderId="2" fillId="0" fontId="1" numFmtId="0" xfId="0" applyAlignment="1" applyBorder="1" applyFont="1">
      <alignment shrinkToFit="0" wrapText="1"/>
    </xf>
    <xf borderId="6" fillId="4" fontId="1" numFmtId="0" xfId="0" applyAlignment="1" applyBorder="1" applyFont="1">
      <alignment readingOrder="0" shrinkToFit="0" wrapText="1"/>
    </xf>
    <xf borderId="6" fillId="4" fontId="2" numFmtId="0" xfId="0" applyAlignment="1" applyBorder="1" applyFont="1">
      <alignment horizontal="center" readingOrder="0" shrinkToFit="0" vertical="bottom" wrapText="0"/>
    </xf>
    <xf borderId="7" fillId="4" fontId="2" numFmtId="0" xfId="0" applyAlignment="1" applyBorder="1" applyFont="1">
      <alignment readingOrder="0" shrinkToFit="0" vertical="bottom" wrapText="0"/>
    </xf>
    <xf borderId="7" fillId="4" fontId="2" numFmtId="0" xfId="0" applyAlignment="1" applyBorder="1" applyFont="1">
      <alignment horizontal="center" readingOrder="0" shrinkToFit="0" vertical="bottom" wrapText="0"/>
    </xf>
    <xf borderId="0" fillId="0" fontId="1" numFmtId="0" xfId="0" applyAlignment="1" applyFont="1">
      <alignment shrinkToFit="0" wrapText="1"/>
    </xf>
    <xf borderId="8" fillId="0" fontId="1" numFmtId="0" xfId="0" applyAlignment="1" applyBorder="1" applyFont="1">
      <alignment shrinkToFit="0" wrapText="1"/>
    </xf>
    <xf borderId="6" fillId="0" fontId="1" numFmtId="0" xfId="0" applyAlignment="1" applyBorder="1" applyFont="1">
      <alignment readingOrder="0" shrinkToFit="0" wrapText="1"/>
    </xf>
    <xf borderId="6" fillId="0" fontId="1" numFmtId="0" xfId="0" applyAlignment="1" applyBorder="1" applyFont="1">
      <alignment shrinkToFit="0" wrapText="1"/>
    </xf>
    <xf borderId="5" fillId="4" fontId="2" numFmtId="0" xfId="0" applyAlignment="1" applyBorder="1" applyFont="1">
      <alignment readingOrder="0" shrinkToFit="0" vertical="bottom" wrapText="0"/>
    </xf>
    <xf borderId="5" fillId="4" fontId="2" numFmtId="0" xfId="0" applyAlignment="1" applyBorder="1" applyFont="1">
      <alignment horizontal="center" readingOrder="0" shrinkToFit="0" vertical="bottom" wrapText="0"/>
    </xf>
    <xf borderId="0" fillId="0" fontId="4" numFmtId="0" xfId="0" applyAlignment="1" applyFont="1">
      <alignment shrinkToFit="0" vertical="bottom" wrapText="1"/>
    </xf>
    <xf borderId="9" fillId="0" fontId="2" numFmtId="0" xfId="0" applyAlignment="1" applyBorder="1" applyFont="1">
      <alignment shrinkToFit="0" vertical="bottom" wrapText="0"/>
    </xf>
    <xf borderId="7" fillId="0" fontId="2" numFmtId="0" xfId="0" applyAlignment="1" applyBorder="1" applyFont="1">
      <alignment readingOrder="0" shrinkToFit="0" vertical="bottom" wrapText="0"/>
    </xf>
    <xf borderId="7" fillId="0" fontId="2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readingOrder="0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horizontal="center" shrinkToFit="0" vertical="bottom" wrapText="0"/>
    </xf>
    <xf borderId="3" fillId="6" fontId="1" numFmtId="0" xfId="0" applyAlignment="1" applyBorder="1" applyFill="1" applyFont="1">
      <alignment horizontal="center" shrinkToFit="0" wrapText="1"/>
    </xf>
    <xf borderId="3" fillId="6" fontId="1" numFmtId="165" xfId="0" applyAlignment="1" applyBorder="1" applyFont="1" applyNumberFormat="1">
      <alignment horizontal="center" shrinkToFit="0" wrapText="1"/>
    </xf>
    <xf borderId="2" fillId="6" fontId="2" numFmtId="0" xfId="0" applyAlignment="1" applyBorder="1" applyFont="1">
      <alignment horizontal="center" shrinkToFit="0" vertical="bottom" wrapText="0"/>
    </xf>
    <xf borderId="2" fillId="6" fontId="1" numFmtId="0" xfId="0" applyAlignment="1" applyBorder="1" applyFont="1">
      <alignment horizontal="center" shrinkToFit="0" wrapText="1"/>
    </xf>
    <xf borderId="2" fillId="5" fontId="1" numFmtId="0" xfId="0" applyAlignment="1" applyBorder="1" applyFont="1">
      <alignment horizontal="center" shrinkToFit="0" wrapText="1"/>
    </xf>
    <xf borderId="0" fillId="7" fontId="1" numFmtId="0" xfId="0" applyAlignment="1" applyFill="1" applyFont="1">
      <alignment horizontal="center" readingOrder="0" shrinkToFit="0" wrapText="1"/>
    </xf>
    <xf borderId="2" fillId="5" fontId="1" numFmtId="0" xfId="0" applyAlignment="1" applyBorder="1" applyFont="1">
      <alignment horizontal="center" readingOrder="0" shrinkToFit="0" wrapText="1"/>
    </xf>
    <xf borderId="0" fillId="7" fontId="1" numFmtId="0" xfId="0" applyAlignment="1" applyFont="1">
      <alignment readingOrder="0" shrinkToFit="0" wrapText="1"/>
    </xf>
    <xf borderId="0" fillId="0" fontId="1" numFmtId="166" xfId="0" applyAlignment="1" applyFont="1" applyNumberFormat="1">
      <alignment readingOrder="0" shrinkToFit="0" wrapText="1"/>
    </xf>
    <xf borderId="0" fillId="0" fontId="1" numFmtId="167" xfId="0" applyAlignment="1" applyFont="1" applyNumberFormat="1">
      <alignment readingOrder="0" shrinkToFit="0" wrapText="1"/>
    </xf>
    <xf borderId="0" fillId="7" fontId="1" numFmtId="0" xfId="0" applyAlignment="1" applyFont="1">
      <alignment shrinkToFit="0" wrapText="1"/>
    </xf>
    <xf borderId="6" fillId="4" fontId="1" numFmtId="0" xfId="0" applyAlignment="1" applyBorder="1" applyFont="1">
      <alignment horizontal="center" readingOrder="0" shrinkToFit="0" wrapText="1"/>
    </xf>
    <xf borderId="10" fillId="0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6" fillId="8" fontId="2" numFmtId="0" xfId="0" applyAlignment="1" applyBorder="1" applyFill="1" applyFont="1">
      <alignment horizontal="center" shrinkToFit="0" vertical="bottom" wrapText="0"/>
    </xf>
    <xf borderId="7" fillId="0" fontId="1" numFmtId="0" xfId="0" applyAlignment="1" applyBorder="1" applyFont="1">
      <alignment shrinkToFit="0" wrapText="1"/>
    </xf>
    <xf borderId="7" fillId="0" fontId="1" numFmtId="0" xfId="0" applyAlignment="1" applyBorder="1" applyFont="1">
      <alignment shrinkToFit="0" wrapText="1"/>
    </xf>
    <xf borderId="0" fillId="0" fontId="1" numFmtId="0" xfId="0" applyAlignment="1" applyFont="1">
      <alignment readingOrder="0" shrinkToFit="0" wrapText="1"/>
    </xf>
    <xf borderId="6" fillId="0" fontId="1" numFmtId="0" xfId="0" applyAlignment="1" applyBorder="1" applyFont="1">
      <alignment shrinkToFit="0" wrapText="1"/>
    </xf>
    <xf borderId="5" fillId="9" fontId="1" numFmtId="0" xfId="0" applyAlignment="1" applyBorder="1" applyFill="1" applyFont="1">
      <alignment shrinkToFit="0" wrapText="1"/>
    </xf>
    <xf borderId="5" fillId="9" fontId="1" numFmtId="0" xfId="0" applyAlignment="1" applyBorder="1" applyFont="1">
      <alignment readingOrder="0" shrinkToFit="0" wrapText="1"/>
    </xf>
    <xf borderId="4" fillId="7" fontId="2" numFmtId="0" xfId="0" applyAlignment="1" applyBorder="1" applyFont="1">
      <alignment horizontal="center" readingOrder="0" shrinkToFit="0" vertical="bottom" wrapText="0"/>
    </xf>
    <xf borderId="3" fillId="10" fontId="5" numFmtId="0" xfId="0" applyAlignment="1" applyBorder="1" applyFill="1" applyFont="1">
      <alignment horizontal="center" shrinkToFit="0" vertical="bottom" wrapText="0"/>
    </xf>
    <xf borderId="12" fillId="11" fontId="5" numFmtId="0" xfId="0" applyAlignment="1" applyBorder="1" applyFill="1" applyFont="1">
      <alignment horizontal="center" shrinkToFit="0" vertical="bottom" wrapText="0"/>
    </xf>
    <xf borderId="3" fillId="12" fontId="6" numFmtId="0" xfId="0" applyAlignment="1" applyBorder="1" applyFill="1" applyFont="1">
      <alignment horizontal="center" shrinkToFit="0" vertical="bottom" wrapText="0"/>
    </xf>
    <xf borderId="8" fillId="11" fontId="2" numFmtId="0" xfId="0" applyAlignment="1" applyBorder="1" applyFont="1">
      <alignment horizontal="center" shrinkToFit="0" vertical="bottom" wrapText="0"/>
    </xf>
    <xf borderId="4" fillId="11" fontId="2" numFmtId="0" xfId="0" applyAlignment="1" applyBorder="1" applyFont="1">
      <alignment horizontal="center" shrinkToFit="0" vertical="bottom" wrapText="0"/>
    </xf>
    <xf borderId="13" fillId="0" fontId="1" numFmtId="0" xfId="0" applyAlignment="1" applyBorder="1" applyFont="1">
      <alignment shrinkToFit="0" wrapText="1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shrinkToFit="0" vertical="bottom" wrapText="0"/>
    </xf>
    <xf borderId="2" fillId="10" fontId="8" numFmtId="0" xfId="0" applyAlignment="1" applyBorder="1" applyFont="1">
      <alignment horizontal="center" readingOrder="0" shrinkToFit="0" vertical="bottom" wrapText="0"/>
    </xf>
    <xf borderId="2" fillId="2" fontId="2" numFmtId="0" xfId="0" applyAlignment="1" applyBorder="1" applyFont="1">
      <alignment readingOrder="0" shrinkToFit="0" vertical="bottom" wrapText="0"/>
    </xf>
    <xf borderId="2" fillId="2" fontId="2" numFmtId="0" xfId="0" applyAlignment="1" applyBorder="1" applyFont="1">
      <alignment horizontal="center" readingOrder="0" shrinkToFit="0" vertical="bottom" wrapText="0"/>
    </xf>
    <xf borderId="2" fillId="7" fontId="2" numFmtId="168" xfId="0" applyAlignment="1" applyBorder="1" applyFont="1" applyNumberFormat="1">
      <alignment horizontal="center" shrinkToFit="0" vertical="bottom" wrapText="0"/>
    </xf>
    <xf borderId="2" fillId="0" fontId="2" numFmtId="0" xfId="0" applyAlignment="1" applyBorder="1" applyFont="1">
      <alignment horizontal="center" readingOrder="0" shrinkToFit="0" vertical="bottom" wrapText="0"/>
    </xf>
    <xf borderId="14" fillId="0" fontId="1" numFmtId="0" xfId="0" applyAlignment="1" applyBorder="1" applyFont="1">
      <alignment shrinkToFit="0" wrapText="1"/>
    </xf>
    <xf borderId="13" fillId="0" fontId="2" numFmtId="0" xfId="0" applyAlignment="1" applyBorder="1" applyFont="1">
      <alignment shrinkToFit="0" vertical="bottom" wrapText="0"/>
    </xf>
    <xf borderId="14" fillId="0" fontId="2" numFmtId="0" xfId="0" applyAlignment="1" applyBorder="1" applyFont="1">
      <alignment horizontal="center" shrinkToFit="0" vertical="bottom" wrapText="0"/>
    </xf>
    <xf borderId="13" fillId="0" fontId="9" numFmtId="0" xfId="0" applyAlignment="1" applyBorder="1" applyFont="1">
      <alignment shrinkToFit="0" vertical="bottom" wrapText="0"/>
    </xf>
    <xf borderId="2" fillId="10" fontId="8" numFmtId="0" xfId="0" applyAlignment="1" applyBorder="1" applyFont="1">
      <alignment horizontal="center" shrinkToFit="0" vertical="bottom" wrapText="0"/>
    </xf>
    <xf borderId="2" fillId="7" fontId="2" numFmtId="166" xfId="0" applyAlignment="1" applyBorder="1" applyFont="1" applyNumberFormat="1">
      <alignment horizontal="center" readingOrder="0" shrinkToFit="0" vertical="bottom" wrapText="0"/>
    </xf>
    <xf borderId="6" fillId="0" fontId="1" numFmtId="167" xfId="0" applyAlignment="1" applyBorder="1" applyFont="1" applyNumberFormat="1">
      <alignment readingOrder="0" shrinkToFit="0" wrapText="1"/>
    </xf>
    <xf borderId="2" fillId="13" fontId="2" numFmtId="0" xfId="0" applyAlignment="1" applyBorder="1" applyFill="1" applyFont="1">
      <alignment horizontal="center" shrinkToFit="0" vertical="bottom" wrapText="0"/>
    </xf>
    <xf borderId="14" fillId="13" fontId="1" numFmtId="0" xfId="0" applyAlignment="1" applyBorder="1" applyFont="1">
      <alignment shrinkToFit="0" wrapText="1"/>
    </xf>
    <xf borderId="14" fillId="13" fontId="2" numFmtId="0" xfId="0" applyAlignment="1" applyBorder="1" applyFont="1">
      <alignment horizontal="center" shrinkToFit="0" vertical="bottom" wrapText="0"/>
    </xf>
    <xf borderId="5" fillId="0" fontId="10" numFmtId="0" xfId="0" applyAlignment="1" applyBorder="1" applyFont="1">
      <alignment shrinkToFit="0" wrapText="1"/>
    </xf>
    <xf borderId="5" fillId="0" fontId="1" numFmtId="0" xfId="0" applyAlignment="1" applyBorder="1" applyFont="1">
      <alignment shrinkToFit="0" wrapText="1"/>
    </xf>
    <xf borderId="2" fillId="0" fontId="2" numFmtId="168" xfId="0" applyAlignment="1" applyBorder="1" applyFont="1" applyNumberFormat="1">
      <alignment horizontal="center" shrinkToFit="0" vertical="bottom" wrapText="0"/>
    </xf>
    <xf borderId="3" fillId="0" fontId="1" numFmtId="0" xfId="0" applyAlignment="1" applyBorder="1" applyFont="1">
      <alignment shrinkToFit="0" wrapText="1"/>
    </xf>
    <xf borderId="2" fillId="2" fontId="2" numFmtId="0" xfId="0" applyAlignment="1" applyBorder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5" fillId="0" fontId="2" numFmtId="168" xfId="0" applyAlignment="1" applyBorder="1" applyFont="1" applyNumberFormat="1">
      <alignment horizontal="center" shrinkToFit="0" vertical="bottom" wrapText="0"/>
    </xf>
    <xf borderId="2" fillId="14" fontId="8" numFmtId="0" xfId="0" applyAlignment="1" applyBorder="1" applyFill="1" applyFont="1">
      <alignment horizontal="center" shrinkToFit="0" vertical="bottom" wrapText="0"/>
    </xf>
    <xf borderId="6" fillId="0" fontId="1" numFmtId="166" xfId="0" applyAlignment="1" applyBorder="1" applyFont="1" applyNumberFormat="1">
      <alignment readingOrder="0" shrinkToFit="0" wrapText="1"/>
    </xf>
    <xf borderId="2" fillId="7" fontId="2" numFmtId="168" xfId="0" applyAlignment="1" applyBorder="1" applyFont="1" applyNumberFormat="1">
      <alignment horizontal="center" readingOrder="0" shrinkToFit="0" vertical="bottom" wrapText="0"/>
    </xf>
    <xf borderId="2" fillId="0" fontId="2" numFmtId="167" xfId="0" applyAlignment="1" applyBorder="1" applyFont="1" applyNumberFormat="1">
      <alignment readingOrder="0" shrinkToFit="0" vertical="bottom" wrapText="0"/>
    </xf>
    <xf borderId="6" fillId="0" fontId="10" numFmtId="0" xfId="0" applyAlignment="1" applyBorder="1" applyFont="1">
      <alignment shrinkToFit="0" wrapText="1"/>
    </xf>
    <xf borderId="2" fillId="11" fontId="2" numFmtId="168" xfId="0" applyAlignment="1" applyBorder="1" applyFont="1" applyNumberFormat="1">
      <alignment horizontal="center" shrinkToFit="0" vertical="bottom" wrapText="0"/>
    </xf>
    <xf borderId="7" fillId="0" fontId="10" numFmtId="0" xfId="0" applyAlignment="1" applyBorder="1" applyFont="1">
      <alignment shrinkToFit="0" wrapText="1"/>
    </xf>
    <xf borderId="9" fillId="10" fontId="5" numFmtId="0" xfId="0" applyAlignment="1" applyBorder="1" applyFont="1">
      <alignment horizontal="center" shrinkToFit="0" vertical="bottom" wrapText="0"/>
    </xf>
    <xf borderId="0" fillId="11" fontId="5" numFmtId="0" xfId="0" applyAlignment="1" applyFont="1">
      <alignment horizontal="center" shrinkToFit="0" vertical="bottom" wrapText="0"/>
    </xf>
    <xf borderId="7" fillId="12" fontId="6" numFmtId="0" xfId="0" applyAlignment="1" applyBorder="1" applyFont="1">
      <alignment horizontal="center" shrinkToFit="0" vertical="bottom" wrapText="0"/>
    </xf>
    <xf borderId="7" fillId="10" fontId="5" numFmtId="0" xfId="0" applyAlignment="1" applyBorder="1" applyFont="1">
      <alignment horizontal="center" shrinkToFit="0" vertical="bottom" wrapText="0"/>
    </xf>
    <xf borderId="0" fillId="11" fontId="2" numFmtId="0" xfId="0" applyAlignment="1" applyFont="1">
      <alignment horizontal="center" shrinkToFit="0" vertical="bottom" wrapText="0"/>
    </xf>
    <xf borderId="7" fillId="11" fontId="2" numFmtId="0" xfId="0" applyAlignment="1" applyBorder="1" applyFont="1">
      <alignment horizontal="center" shrinkToFit="0" vertical="bottom" wrapText="0"/>
    </xf>
    <xf borderId="2" fillId="11" fontId="2" numFmtId="169" xfId="0" applyAlignment="1" applyBorder="1" applyFont="1" applyNumberFormat="1">
      <alignment horizontal="center" shrinkToFit="0" vertical="bottom" wrapText="0"/>
    </xf>
    <xf borderId="0" fillId="0" fontId="11" numFmtId="0" xfId="0" applyAlignment="1" applyFont="1">
      <alignment horizontal="center" shrinkToFit="0" vertical="bottom" wrapText="0"/>
    </xf>
    <xf borderId="9" fillId="0" fontId="1" numFmtId="0" xfId="0" applyAlignment="1" applyBorder="1" applyFont="1">
      <alignment shrinkToFit="0" wrapText="1"/>
    </xf>
    <xf borderId="2" fillId="7" fontId="2" numFmtId="0" xfId="0" applyAlignment="1" applyBorder="1" applyFont="1">
      <alignment horizontal="center" readingOrder="0" shrinkToFit="0" vertical="bottom" wrapText="0"/>
    </xf>
    <xf borderId="5" fillId="11" fontId="10" numFmtId="0" xfId="0" applyAlignment="1" applyBorder="1" applyFont="1">
      <alignment shrinkToFit="0" wrapText="1"/>
    </xf>
    <xf borderId="0" fillId="0" fontId="10" numFmtId="0" xfId="0" applyAlignment="1" applyFont="1">
      <alignment shrinkToFit="0" wrapText="1"/>
    </xf>
    <xf borderId="7" fillId="0" fontId="1" numFmtId="167" xfId="0" applyAlignment="1" applyBorder="1" applyFont="1" applyNumberFormat="1">
      <alignment readingOrder="0" shrinkToFit="0" wrapText="1"/>
    </xf>
    <xf borderId="2" fillId="7" fontId="12" numFmtId="0" xfId="0" applyAlignment="1" applyBorder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22</xdr:col>
      <xdr:colOff>161925</xdr:colOff>
      <xdr:row>0</xdr:row>
      <xdr:rowOff>171450</xdr:rowOff>
    </xdr:from>
    <xdr:ext cx="1933575" cy="16002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7.14"/>
    <col customWidth="1" hidden="1" min="2" max="2" width="7.29"/>
    <col customWidth="1" hidden="1" min="3" max="6" width="11.57"/>
    <col customWidth="1" hidden="1" min="7" max="7" width="22.86"/>
    <col customWidth="1" min="8" max="8" width="27.43"/>
    <col customWidth="1" min="9" max="9" width="6.14"/>
    <col customWidth="1" min="10" max="11" width="3.86"/>
    <col customWidth="1" min="12" max="12" width="25.57"/>
    <col customWidth="1" min="13" max="13" width="9.57"/>
    <col customWidth="1" min="14" max="14" width="6.0"/>
    <col customWidth="1" min="15" max="15" width="2.29"/>
    <col customWidth="1" min="16" max="16" width="4.86"/>
    <col customWidth="1" min="17" max="17" width="1.14"/>
    <col customWidth="1" min="18" max="18" width="5.0"/>
    <col customWidth="1" min="19" max="19" width="1.57"/>
    <col customWidth="1" min="20" max="20" width="4.43"/>
    <col customWidth="1" min="21" max="21" width="1.14"/>
    <col customWidth="1" min="22" max="22" width="4.57"/>
    <col customWidth="1" min="23" max="23" width="2.29"/>
    <col customWidth="1" min="24" max="24" width="4.57"/>
    <col customWidth="1" min="25" max="25" width="1.14"/>
    <col customWidth="1" min="26" max="26" width="6.0"/>
    <col customWidth="1" min="27" max="27" width="2.29"/>
    <col customWidth="1" min="28" max="28" width="6.0"/>
    <col customWidth="1" min="29" max="29" width="1.14"/>
    <col customWidth="1" min="30" max="30" width="6.0"/>
    <col customWidth="1" min="31" max="31" width="2.29"/>
    <col customWidth="1" min="32" max="32" width="6.0"/>
    <col customWidth="1" min="33" max="33" width="1.14"/>
    <col customWidth="1" hidden="1" min="34" max="34" width="11.57"/>
    <col customWidth="1" min="35" max="35" width="8.29"/>
    <col customWidth="1" min="36" max="36" width="5.14"/>
    <col customWidth="1" hidden="1" min="37" max="37" width="11.57"/>
  </cols>
  <sheetData>
    <row r="1" ht="12.7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 t="s">
        <v>1</v>
      </c>
      <c r="K1" s="6"/>
      <c r="L1" s="5" t="s">
        <v>2</v>
      </c>
      <c r="M1" s="5" t="s">
        <v>3</v>
      </c>
      <c r="N1" s="7"/>
      <c r="O1" s="8"/>
      <c r="Q1" s="8"/>
    </row>
    <row r="2" ht="12.75" customHeight="1">
      <c r="A2" s="9">
        <v>1.0</v>
      </c>
      <c r="B2" s="2">
        <v>1.0</v>
      </c>
      <c r="C2" s="2"/>
      <c r="D2" s="2"/>
      <c r="E2" s="2"/>
      <c r="F2" s="2"/>
      <c r="G2" s="10" t="s">
        <v>4</v>
      </c>
      <c r="H2" s="11" t="s">
        <v>5</v>
      </c>
      <c r="I2" s="4">
        <f t="shared" ref="I2:I11" si="1">VLOOKUP($H2,$L$14:$S$23,2,FALSE)</f>
        <v>55</v>
      </c>
      <c r="J2" s="5">
        <f t="shared" ref="J2:J11" si="2">VLOOKUP($H2,$L$14:$S$23,3,FALSE)</f>
        <v>15</v>
      </c>
      <c r="K2" s="6"/>
      <c r="L2" s="5">
        <f t="shared" ref="L2:L11" si="3">VLOOKUP($H2,$L$14:$S$23,5,FALSE)</f>
        <v>13</v>
      </c>
      <c r="M2" s="5">
        <f t="shared" ref="M2:M11" si="4">VLOOKUP($H2,$L$14:$S$23,7,FALSE)</f>
        <v>2</v>
      </c>
      <c r="N2" s="7"/>
      <c r="O2" s="8"/>
      <c r="Q2" s="8"/>
    </row>
    <row r="3" ht="12.75" customHeight="1">
      <c r="A3" s="9">
        <v>2.0</v>
      </c>
      <c r="B3" s="2">
        <v>2.0</v>
      </c>
      <c r="C3" s="2"/>
      <c r="D3" s="2"/>
      <c r="E3" s="2"/>
      <c r="F3" s="2"/>
      <c r="G3" s="10" t="s">
        <v>6</v>
      </c>
      <c r="H3" s="11" t="s">
        <v>7</v>
      </c>
      <c r="I3" s="4">
        <f t="shared" si="1"/>
        <v>42</v>
      </c>
      <c r="J3" s="5">
        <f t="shared" si="2"/>
        <v>15</v>
      </c>
      <c r="K3" s="6"/>
      <c r="L3" s="5">
        <f t="shared" si="3"/>
        <v>9</v>
      </c>
      <c r="M3" s="5">
        <f t="shared" si="4"/>
        <v>6</v>
      </c>
      <c r="N3" s="7"/>
      <c r="O3" s="8"/>
      <c r="Q3" s="8"/>
    </row>
    <row r="4" ht="14.25" customHeight="1">
      <c r="A4" s="9">
        <v>3.0</v>
      </c>
      <c r="B4" s="2">
        <v>3.0</v>
      </c>
      <c r="C4" s="2"/>
      <c r="D4" s="15"/>
      <c r="E4" s="2"/>
      <c r="F4" s="2"/>
      <c r="G4" s="10" t="s">
        <v>5</v>
      </c>
      <c r="H4" s="11" t="s">
        <v>6</v>
      </c>
      <c r="I4" s="4">
        <f t="shared" si="1"/>
        <v>41</v>
      </c>
      <c r="J4" s="5">
        <f t="shared" si="2"/>
        <v>14</v>
      </c>
      <c r="K4" s="6"/>
      <c r="L4" s="5">
        <f t="shared" si="3"/>
        <v>8</v>
      </c>
      <c r="M4" s="5">
        <f t="shared" si="4"/>
        <v>6</v>
      </c>
      <c r="N4" s="7"/>
      <c r="O4" s="8"/>
      <c r="Q4" s="8"/>
    </row>
    <row r="5" ht="12.75" customHeight="1">
      <c r="A5" s="9">
        <v>4.0</v>
      </c>
      <c r="B5" s="2">
        <v>4.0</v>
      </c>
      <c r="C5" s="2"/>
      <c r="D5" s="15"/>
      <c r="E5" s="2"/>
      <c r="F5" s="2"/>
      <c r="G5" s="10" t="s">
        <v>19</v>
      </c>
      <c r="H5" s="19" t="s">
        <v>20</v>
      </c>
      <c r="I5" s="4">
        <f t="shared" si="1"/>
        <v>44</v>
      </c>
      <c r="J5" s="5">
        <f t="shared" si="2"/>
        <v>14</v>
      </c>
      <c r="K5" s="6"/>
      <c r="L5" s="5">
        <f t="shared" si="3"/>
        <v>9</v>
      </c>
      <c r="M5" s="5">
        <f t="shared" si="4"/>
        <v>5</v>
      </c>
      <c r="N5" s="7"/>
      <c r="O5" s="8"/>
      <c r="Q5" s="8"/>
    </row>
    <row r="6" ht="12.75" customHeight="1">
      <c r="A6" s="9">
        <v>5.0</v>
      </c>
      <c r="B6" s="2">
        <v>5.0</v>
      </c>
      <c r="C6" s="2"/>
      <c r="D6" s="15"/>
      <c r="E6" s="2"/>
      <c r="F6" s="2"/>
      <c r="G6" s="10" t="s">
        <v>21</v>
      </c>
      <c r="H6" s="11" t="s">
        <v>21</v>
      </c>
      <c r="I6" s="4">
        <f t="shared" si="1"/>
        <v>37</v>
      </c>
      <c r="J6" s="5">
        <f t="shared" si="2"/>
        <v>15</v>
      </c>
      <c r="K6" s="6"/>
      <c r="L6" s="5">
        <f t="shared" si="3"/>
        <v>6</v>
      </c>
      <c r="M6" s="5">
        <f t="shared" si="4"/>
        <v>9</v>
      </c>
      <c r="N6" s="7"/>
      <c r="O6" s="8"/>
      <c r="Q6" s="8"/>
    </row>
    <row r="7" ht="12.75" customHeight="1">
      <c r="A7" s="9">
        <v>6.0</v>
      </c>
      <c r="B7" s="2">
        <v>6.0</v>
      </c>
      <c r="C7" s="2"/>
      <c r="D7" s="15"/>
      <c r="E7" s="2"/>
      <c r="F7" s="2"/>
      <c r="G7" s="10" t="s">
        <v>22</v>
      </c>
      <c r="H7" s="11" t="s">
        <v>22</v>
      </c>
      <c r="I7" s="4">
        <f t="shared" si="1"/>
        <v>36</v>
      </c>
      <c r="J7" s="5">
        <f t="shared" si="2"/>
        <v>15</v>
      </c>
      <c r="K7" s="6"/>
      <c r="L7" s="5">
        <f t="shared" si="3"/>
        <v>8</v>
      </c>
      <c r="M7" s="5">
        <f t="shared" si="4"/>
        <v>7</v>
      </c>
      <c r="N7" s="7"/>
      <c r="O7" s="8"/>
      <c r="Q7" s="8"/>
    </row>
    <row r="8" ht="12.75" customHeight="1">
      <c r="A8" s="9">
        <v>7.0</v>
      </c>
      <c r="B8" s="2">
        <v>7.0</v>
      </c>
      <c r="C8" s="2"/>
      <c r="D8" s="15"/>
      <c r="E8" s="2"/>
      <c r="F8" s="2"/>
      <c r="G8" s="21" t="s">
        <v>20</v>
      </c>
      <c r="H8" s="22" t="s">
        <v>23</v>
      </c>
      <c r="I8" s="4">
        <f t="shared" si="1"/>
        <v>38</v>
      </c>
      <c r="J8" s="5">
        <f t="shared" si="2"/>
        <v>15</v>
      </c>
      <c r="K8" s="6"/>
      <c r="L8" s="5">
        <f t="shared" si="3"/>
        <v>7</v>
      </c>
      <c r="M8" s="5">
        <f t="shared" si="4"/>
        <v>8</v>
      </c>
      <c r="N8" s="7"/>
      <c r="O8" s="8"/>
      <c r="Q8" s="8"/>
    </row>
    <row r="9" ht="12.75" customHeight="1">
      <c r="A9" s="9">
        <v>8.0</v>
      </c>
      <c r="B9" s="2">
        <v>8.0</v>
      </c>
      <c r="C9" s="2"/>
      <c r="D9" s="15"/>
      <c r="E9" s="2"/>
      <c r="F9" s="2"/>
      <c r="G9" s="23" t="s">
        <v>24</v>
      </c>
      <c r="H9" s="24" t="s">
        <v>4</v>
      </c>
      <c r="I9" s="4">
        <f t="shared" si="1"/>
        <v>27</v>
      </c>
      <c r="J9" s="5">
        <f t="shared" si="2"/>
        <v>14</v>
      </c>
      <c r="K9" s="6"/>
      <c r="L9" s="5">
        <f t="shared" si="3"/>
        <v>3</v>
      </c>
      <c r="M9" s="5">
        <f t="shared" si="4"/>
        <v>11</v>
      </c>
      <c r="N9" s="7"/>
      <c r="O9" s="8"/>
      <c r="Q9" s="8"/>
      <c r="T9" s="25"/>
    </row>
    <row r="10" ht="13.5" customHeight="1">
      <c r="A10" s="9">
        <v>9.0</v>
      </c>
      <c r="B10" s="2">
        <v>9.0</v>
      </c>
      <c r="C10" s="26"/>
      <c r="D10" s="27"/>
      <c r="E10" s="28"/>
      <c r="F10" s="28"/>
      <c r="G10" s="29" t="s">
        <v>7</v>
      </c>
      <c r="H10" s="30" t="s">
        <v>24</v>
      </c>
      <c r="I10" s="4">
        <f t="shared" si="1"/>
        <v>24</v>
      </c>
      <c r="J10" s="5">
        <f t="shared" si="2"/>
        <v>15</v>
      </c>
      <c r="K10" s="6"/>
      <c r="L10" s="5">
        <f t="shared" si="3"/>
        <v>3</v>
      </c>
      <c r="M10" s="5">
        <f t="shared" si="4"/>
        <v>12</v>
      </c>
      <c r="N10" s="7"/>
      <c r="O10" s="8"/>
      <c r="Q10" s="8"/>
      <c r="T10" s="31"/>
      <c r="AI10" s="25"/>
      <c r="AJ10" s="25"/>
    </row>
    <row r="11" ht="13.5" customHeight="1">
      <c r="A11" s="9">
        <v>10.0</v>
      </c>
      <c r="B11" s="2">
        <v>10.0</v>
      </c>
      <c r="C11" s="32"/>
      <c r="D11" s="33"/>
      <c r="E11" s="34"/>
      <c r="F11" s="34"/>
      <c r="G11" s="10" t="s">
        <v>23</v>
      </c>
      <c r="H11" s="11" t="s">
        <v>19</v>
      </c>
      <c r="I11" s="4">
        <f t="shared" si="1"/>
        <v>0</v>
      </c>
      <c r="J11" s="5">
        <f t="shared" si="2"/>
        <v>0</v>
      </c>
      <c r="K11" s="6"/>
      <c r="L11" s="5">
        <f t="shared" si="3"/>
        <v>0</v>
      </c>
      <c r="M11" s="5">
        <f t="shared" si="4"/>
        <v>0</v>
      </c>
      <c r="N11" s="7"/>
      <c r="O11" s="8"/>
      <c r="Q11" s="8"/>
      <c r="T11" s="31"/>
    </row>
    <row r="12" ht="12.75" customHeight="1">
      <c r="B12" s="35"/>
      <c r="C12" s="35"/>
      <c r="D12" s="36"/>
      <c r="E12" s="35"/>
      <c r="F12" s="35"/>
      <c r="G12" s="35"/>
      <c r="H12" s="37"/>
      <c r="I12" s="38"/>
      <c r="J12" s="38"/>
      <c r="K12" s="37"/>
      <c r="L12" s="39"/>
      <c r="M12" s="39"/>
      <c r="N12" s="39"/>
      <c r="O12" s="40"/>
      <c r="P12" s="40"/>
      <c r="Q12" s="40"/>
      <c r="R12" s="40"/>
    </row>
    <row r="13" ht="1.5" customHeight="1">
      <c r="A13" s="41"/>
      <c r="B13" s="42"/>
      <c r="C13" s="2"/>
      <c r="D13" s="15"/>
      <c r="E13" s="2"/>
      <c r="F13" s="2"/>
      <c r="G13" s="43"/>
      <c r="L13" s="44"/>
      <c r="M13" s="4" t="s">
        <v>0</v>
      </c>
      <c r="N13" s="5" t="s">
        <v>1</v>
      </c>
      <c r="O13" s="6"/>
      <c r="P13" s="5" t="s">
        <v>2</v>
      </c>
      <c r="Q13" s="6"/>
      <c r="R13" s="5" t="s">
        <v>3</v>
      </c>
      <c r="S13" s="6"/>
      <c r="T13" s="45" t="s">
        <v>25</v>
      </c>
      <c r="U13" s="6"/>
      <c r="V13" s="45" t="s">
        <v>26</v>
      </c>
      <c r="W13" s="6"/>
      <c r="X13" s="46">
        <v>43103.0</v>
      </c>
      <c r="Y13" s="6"/>
      <c r="Z13" s="46">
        <v>43134.0</v>
      </c>
      <c r="AA13" s="6"/>
      <c r="AB13" s="46">
        <v>43161.0</v>
      </c>
      <c r="AC13" s="6"/>
      <c r="AD13" s="46">
        <v>43160.0</v>
      </c>
      <c r="AE13" s="6"/>
      <c r="AF13" s="45" t="s">
        <v>27</v>
      </c>
      <c r="AG13" s="6"/>
      <c r="AH13" s="47" t="s">
        <v>28</v>
      </c>
      <c r="AI13" s="48" t="s">
        <v>29</v>
      </c>
      <c r="AJ13" s="49" t="s">
        <v>30</v>
      </c>
      <c r="AK13" s="3" t="s">
        <v>31</v>
      </c>
    </row>
    <row r="14" ht="1.5" customHeight="1">
      <c r="A14" s="41"/>
      <c r="B14" s="42">
        <v>1.0</v>
      </c>
      <c r="C14" s="2"/>
      <c r="D14" s="15"/>
      <c r="E14" s="2"/>
      <c r="F14" s="2"/>
      <c r="G14" s="43"/>
      <c r="H14" s="50" t="s">
        <v>32</v>
      </c>
      <c r="L14" s="11" t="s">
        <v>4</v>
      </c>
      <c r="M14" s="4">
        <f>D27+E37+D40+E48+D53+E60+D67+E71+D80+E84+D94+E97+D107+E112+D118+E125+D129+E138+AJ14</f>
        <v>27</v>
      </c>
      <c r="N14" s="5">
        <f>IF(ISBLANK($I$27),0,1)+IF(ISBLANK($K$37),0,1)+IF(ISBLANK($K$48),0,1)+IF(ISBLANK($I$53),0,1)+IF(ISBLANK($K$60),0,1)+IF(ISBLANK($I$67),0,1)+IF(ISBLANK($K$71),0,1)+IF(ISBLANK($I$80),0,1)+IF(ISBLANK($K$84),0,1)+IF(ISBLANK($I$94),0,1)+IF(ISBLANK($K$97),0,1)+IF(ISBLANK($I$107),0,1)+IF(ISBLANK($K$112),0,1)+IF(ISBLANK($I$118),0,1)+IF(ISBLANK($K$125),0,1)+IF(ISBLANK($I$129),0,1)+IF(ISBLANK($K$138),0,1)+IF(ISBLANK($I$40),0,1)</f>
        <v>14</v>
      </c>
      <c r="O14" s="6"/>
      <c r="P14" s="5">
        <f>IF($I$27=3,1,0)+IF($K$37=3,1,0)+IF($K$48=3,1,0)+IF($I$53=3,1,0)+IF($K$60=3,1,0)+IF($I$67=3,1,0)+IF($K$71=3,1,0)+IF($I$80=3,1,0)+IF($K$84=3,1,0)+IF($I$94=3,1,0)+IF($K$97=3,1,0)+IF($I$107=3,1,0)+IF($K$112=3,1,0)+IF($I$118=3,1,0)+IF($K$125=3,1,0)+IF($I$129=3,1,0)+IF($K$138=3,1,0)+IF($I$40=3,1,0)</f>
        <v>3</v>
      </c>
      <c r="Q14" s="6"/>
      <c r="R14" s="5">
        <f>IF($K$27=3,1,0)+IF($I$37=3,1,0)+IF($I$48=3,1,0)+IF($K$53=3,1,0)+IF($I$60=3,1,0)+IF($K$67=3,1,0)+IF($I$71=3,1,0)+IF($K$80=3,1,0)+IF($I$84=3,1,0)+IF($K$94=3,1,0)+IF($I$97=3,1,0)+IF($K$107=3,1,0)+IF($I$112=3,1,0)+IF($K$118=3,1,0)+IF($I$125=3,1,0)+IF($K$129=3,1,0)+IF($I$138=3,1,0)+IF($K$40=3,1,0)</f>
        <v>11</v>
      </c>
      <c r="S14" s="6"/>
      <c r="T14" s="45">
        <f>IF($I$27="FG",1,0)+IF($K$37="FG",1,0)+IF($K$48="FG",1,0)+IF($I$53="FG",1,0)+IF($K$60="FG",1,0)+IF($I$67="FG",1,0)+IF($K$71="FG",1,0)+IF($I$80="FG",1,0)+IF($K$84="FG",1,0)+IF($I$94="FG",1,0)+IF($K$97="FG",1,0)+IF($I$107="FG",1,0)+IF($K$112="FG",1,0)+IF($I$118="FG",1,0)+IF($K$125="FG",1,0)+IF($I$129="FG",1,0)+IF($K$138="FG",1,0)+IF($I$40="FG",1,0)</f>
        <v>0</v>
      </c>
      <c r="U14" s="6"/>
      <c r="V14" s="45">
        <f>IF($G$27=3,1,0)+IF($G$37=-3,1,0)+IF($G$48=-3,1,0)+IF($G$53=3,1,0)+IF($G$60=-3,1,0)+IF($G$67=3,1,0)+IF($G$71=-3,1,0)+IF($G$80=3,1,0)+IF($G$84=-3,1,0)+IF($G$94=3,1,0)+IF($G$97=-3,1,0)+IF($G$107=3,1,0)+IF($G$112=-3,1,0)+IF($G$118=3,1,0)+IF($G$125=-3,1,0)+IF($G$129=3,1,0)+IF($G$138=-3,1,0)+IF($G$40=3,1,0)</f>
        <v>0</v>
      </c>
      <c r="W14" s="6"/>
      <c r="X14" s="45">
        <f>IF($K$27=1,1,0)+IF($I$37=1,1,0)+IF($I$48=1,1,0)+IF($K$53=1,1,0)+IF($I$60=1,1,0)+IF($K$67=1,1,0)+IF($I$71=1,1,0)+IF($K$80=1,1,0)+IF($I$84=1,1,0)+IF($K$94=1,1,0)+IF($I$97=1,1,0)+IF($K$107=1,1,0)+IF($I$112=1,1,0)+IF($K$118=1,1,0)+IF($I$125=1,1,0)+IF($K$129=1,1,0)+IF($I$138=1,1,0)+IF($K$40=1,1,0)</f>
        <v>1</v>
      </c>
      <c r="Y14" s="6"/>
      <c r="Z14" s="45">
        <f>IF($K$27=2,1,0)+IF($I$37=2,1,0)+IF($I$48=2,1,0)+IF($K$53=2,1,0)+IF($I$60=2,1,0)+IF($K$67=2,1,0)+IF($I$71=2,1,0)+IF($K$80=2,1,0)+IF($I$84=2,1,0)+IF($K$94=2,1,0)+IF($I$97=2,1,0)+IF($K$107=2,1,0)+IF($I$112=2,1,0)+IF($K$118=2,1,0)+IF($I$125=2,1,0)+IF($K$129=2,1,0)+IF($I$138=2,1,0)+IF($K$40=2,1,0)</f>
        <v>2</v>
      </c>
      <c r="AA14" s="6"/>
      <c r="AB14" s="45">
        <f>IF($I$27=2,1,0)+IF($K$37=2,1,0)+IF($K$48=2,1,0)+IF($I$53=2,1,0)+IF($K$60=2,1,0)+IF($I$67=2,1,0)+IF($K$71=2,1,0)+IF($I$80=2,1,0)+IF($K$84=2,1,0)+IF($I$94=2,1,0)+IF($K$97=2,1,0)+IF($I$107=2,1,0)+IF($K$112=2,1,0)+IF($I$118=2,1,0)+IF($K$125=2,1,0)+IF($I$129=2,1,0)+IF($K$138=2,1,0)+IF($I$40=2,1,0)</f>
        <v>4</v>
      </c>
      <c r="AC14" s="6"/>
      <c r="AD14" s="45">
        <f>IF($I$27=1,1,0)+IF($K$37=1,1,0)+IF($K$48=1,1,0)+IF($I$53=1,1,0)+IF($K$60=1,1,0)+IF($I$67=1,1,0)+IF($K$71=1,1,0)+IF($I$80=1,1,0)+IF($K$84=1,1,0)+IF($I$94=1,1,0)+IF($K$97=1,1,0)+IF($I$107=1,1,0)+IF($K$112=1,1,0)+IF($I$118=1,1,0)+IF($K$125=1,1,0)+IF($I$129=1,1,0)+IF($K$138=1,1,0)+IF($I$40=1,1,0)</f>
        <v>2</v>
      </c>
      <c r="AE14" s="6"/>
      <c r="AF14" s="45">
        <f>IF($G$27=-3,1,0)+IF($G$37=3,1,0)+IF($G$48=3,1,0)+IF($G$53=-3,1,0)+IF($G$60=3,1,0)+IF($G$67=-3,1,0)+IF($G$71=3,1,0)+IF($G$80=-3,1,0)+IF($G$84=3,1,0)+IF($G$94=-3,1,0)+IF($G$97=3,1,0)+IF($G$107=-3,1,0)+IF($G$112=3,1,0)+IF($G$118=-3,1,0)+IF($G$125=3,1,0)+IF($G$129=-3,1,0)+IF($G$138=3,1,0)+IF($G$40=-3,1,0)</f>
        <v>5</v>
      </c>
      <c r="AG14" s="6"/>
      <c r="AH14" s="45">
        <f>IF($I$27="FP",1,0)+IF($K$37="FP",1,0)+IF($K$48="FP",1,0)+IF($I$53="FP",1,0)+IF($K$60="FP",1,0)+IF($I$67="FP",1,0)+IF($K$71="FP",1,0)+IF($I$80="FP",1,0)+IF($K$84="FP",1,0)+IF($I$94="FP",1,0)+IF($K$97="FP",1,0)+IF($I$107="FP",1,0)+IF($K$112="FP",1,0)+IF($I$118="FP",1,0)+IF($K$125="FP",1,0)+IF($I$129="FP",1,0)+IF($K$138="FP",1,0)+IF($I$40="FP",1,0)</f>
        <v>0</v>
      </c>
      <c r="AI14" s="6"/>
      <c r="AJ14" s="51">
        <v>2.0</v>
      </c>
      <c r="AK14" s="3">
        <f>AH27+AK33+AH39+AK45+AH51+AK58+AH64+AK70+AH76+AK84+AH90+AK96+AH104+AK110+AH116+AK122+AH128+AK134</f>
        <v>-15</v>
      </c>
    </row>
    <row r="15" ht="1.5" customHeight="1">
      <c r="A15" s="41"/>
      <c r="B15" s="42">
        <v>2.0</v>
      </c>
      <c r="C15" s="2"/>
      <c r="D15" s="2"/>
      <c r="E15" s="2"/>
      <c r="F15" s="2"/>
      <c r="G15" s="43"/>
      <c r="H15" s="52" t="s">
        <v>33</v>
      </c>
      <c r="I15" s="53">
        <v>43581.0</v>
      </c>
      <c r="L15" s="11" t="s">
        <v>6</v>
      </c>
      <c r="M15" s="4">
        <f>D28+E36+D41+E47+D54+E59+D68+D70+E80+E85+D93+E98+D106+E113+D117+E126+E128+D138+AJ15</f>
        <v>41</v>
      </c>
      <c r="N15" s="5">
        <f>IF(ISBLANK($I$28),0,1)+IF(ISBLANK($K$36),0,1)+IF(ISBLANK($I$41),0,1)+IF(ISBLANK($K$47),0,1)+IF(ISBLANK($I$54),0,1)+IF(ISBLANK($K$59),0,1)+IF(ISBLANK($I$68),0,1)+IF(ISBLANK($I$70),0,1)+IF(ISBLANK($K$80),0,1)+IF(ISBLANK($K$85),0,1)+IF(ISBLANK($I$93),0,1)+IF(ISBLANK($K$98),0,1)+IF(ISBLANK($I$106),0,1)+IF(ISBLANK($K$113),0,1)+IF(ISBLANK($I$117),0,1)+IF(ISBLANK($K$126),0,1)+IF(ISBLANK($K$128),0,1)+IF(ISBLANK($I$138),0,1)</f>
        <v>14</v>
      </c>
      <c r="O15" s="6"/>
      <c r="P15" s="5">
        <f>IF($I$28=3,1,0)+IF($K$36=3,1,0)+IF($I$41=3,1,0)+IF($K$47=3,1,0)+IF($I$54=3,1,0)+IF($K$59=3,1,0)+IF($I$68=3,1,0)+IF($I$70=3,1,0)+IF($K$80=3,1,0)+IF($K$85=3,1,0)+IF($I$93=3,1,0)+IF($K$98=3,1,0)+IF($I$106=3,1,0)+IF($K$113=3,1,0)+IF($I$117=3,1,0)+IF($K$126=3,1,0)+IF($K$128=3,1,0)+IF($I$138=3,1,0)</f>
        <v>8</v>
      </c>
      <c r="Q15" s="6"/>
      <c r="R15" s="5">
        <f>IF($K$28=3,1,0)+IF($I$36=3,1,0)+IF($K$41=3,1,0)+IF($I$47=3,1,0)+IF($K$54=3,1,0)+IF($I$59=3,1,0)+IF($K$68=3,1,0)+IF($K$70=3,1,0)+IF($I$80=3,1,0)+IF($I$85=3,1,0)+IF($K$93=3,1,0)+IF($I$98=3,1,0)+IF($K$106=3,1,0)+IF($I$113=3,1,0)+IF($K$117=3,1,0)+IF($I$126=3,1,0)+IF($I$128=3,1,0)+IF($K$138=3,1,0)</f>
        <v>6</v>
      </c>
      <c r="S15" s="6"/>
      <c r="T15" s="45">
        <f>IF($I$28="FG",1,0)+IF($K$36="FG",1,0)+IF($I$41="FG",1,0)+IF($K$47="FG",1,0)+IF($I$54="FG",1,0)+IF($K$59="FG",1,0)+IF($I$68="FG",1,0)+IF($I$70="FG",1,0)+IF($K$80="FG",1,0)+IF($K$85="FG",1,0)+IF($I$93="FG",1,0)+IF($K$98="FG",1,0)+IF($I$106="FG",1,0)+IF($K$113="FG",1,0)+IF($I$117="FG",1,0)+IF($K$126="FG",1,0)+IF($K$128="FG",1,0)+IF($I$138="FG",1,0)</f>
        <v>0</v>
      </c>
      <c r="U15" s="6"/>
      <c r="V15" s="45">
        <f>IF($G$28=3,1,0)+IF($G$36=-3,1,0)+IF($G$41=3,1,0)+IF($G$47=-3,1,0)+IF($G$54=3,1,0)+IF($G$59=-3,1,0)+IF($G$68=3,1,0)+IF($G$70=3,1,0)+IF($G$80=-3,1,0)+IF($G$85=-3,1,0)+IF($G$93=3,1,0)+IF($G$98=-3,1,0)+IF($G$106=3,1,0)+IF($G$113=-3,1,0)+IF($G$117=3,1,0)+IF($G$126=-3,1,0)+IF($G$128=-3,1,0)+IF($G$138=3,1,0)</f>
        <v>2</v>
      </c>
      <c r="W15" s="6"/>
      <c r="X15" s="45">
        <f>IF($K$28=1,1,0)+IF($I$36=1,1,0)+IF($K$41=1,1,0)+IF($I$47=1,1,0)+IF($K$54=1,1,0)+IF($I$59=1,1,0)+IF($K$68=1,1,0)+IF($K$70=1,1,0)+IF($I$80=1,1,0)+IF($I$85=1,1,0)+IF($K$93=1,1,0)+IF($I$98=1,1,0)+IF($K$106=1,1,0)+IF($I$113=1,1,0)+IF($K$117=1,1,0)+IF($I$126=1,1,0)+IF($I$128=1,1,0)+IF($K$138=1,1,0)</f>
        <v>3</v>
      </c>
      <c r="Y15" s="6"/>
      <c r="Z15" s="45">
        <f>IF($K$28=2,1,0)+IF($I$36=2,1,0)+IF($K$41=2,1,0)+IF($I$47=2,1,0)+IF($K$54=2,1,0)+IF($I$59=2,1,0)+IF($K$68=2,1,0)+IF($K$70=2,1,0)+IF($I$80=2,1,0)+IF($I$85=2,1,0)+IF($K$93=2,1,0)+IF($I$98=2,1,0)+IF($K$106=2,1,0)+IF($I$113=2,1,0)+IF($K$117=2,1,0)+IF($I$126=2,1,0)+IF($I$128=2,1,0)+IF($K$138=2,1,0)</f>
        <v>3</v>
      </c>
      <c r="AA15" s="6"/>
      <c r="AB15" s="45">
        <f>IF($I$28=2,1,0)+IF($K$36=2,1,0)+IF($I$41=2,1,0)+IF($K$47=2,1,0)+IF($I$54=2,1,0)+IF($K$59=2,1,0)+IF($I$68=2,1,0)+IF($I$70=2,1,0)+IF($K$80=2,1,0)+IF($K$85=2,1,0)+IF($I$93=2,1,0)+IF($K$98=2,1,0)+IF($I$106=2,1,0)+IF($K$113=2,1,0)+IF($I$117=2,1,0)+IF($K$126=2,1,0)+IF($K$128=2,1,0)+IF($I$138=2,1,0)</f>
        <v>4</v>
      </c>
      <c r="AC15" s="6"/>
      <c r="AD15" s="45">
        <f>IF($I$28=1,1,0)+IF($K$36=1,1,0)+IF($I$41=1,1,0)+IF($K$47=1,1,0)+IF($I$54=1,1,0)+IF($K$59=1,1,0)+IF($I$68=1,1,0)+IF($I$70=1,1,0)+IF($K$80=1,1,0)+IF($K$85=1,1,0)+IF($I$93=1,1,0)+IF($K$98=1,1,0)+IF($I$106=1,1,0)+IF($K$113=1,1,0)+IF($I$117=1,1,0)+IF($K$126=1,1,0)+IF($K$128=1,1,0)+IF($I$138=1,1,0)</f>
        <v>0</v>
      </c>
      <c r="AE15" s="6"/>
      <c r="AF15" s="45">
        <f>IF($G$28=-3,1,0)+IF($G$36=3,1,0)+IF($G$41=-3,1,0)+IF($G$47=3,1,0)+IF($G$54=-3,1,0)+IF($G$59=3,1,0)+IF($G$68=-3,1,0)+IF($G$70=-3,1,0)+IF($G$80=3,1,0)+IF($G$85=3,1,0)+IF($G$93=-3,1,0)+IF($G$98=3,1,0)+IF($G$106=-3,1,0)+IF($G$113=3,1,0)+IF($G$117=-3,1,0)+IF($G$126=3,1,0)+IF($G$128=3,1,0)+IF($G$138=-3,1,0)</f>
        <v>2</v>
      </c>
      <c r="AG15" s="6"/>
      <c r="AH15" s="45">
        <f>IF($I$28="FP",1,0)+IF($K$36="FP",1,0)+IF($I$41="FP",1,0)+IF($K$47="FP",1,0)+IF($I$54="FP",1,0)+IF($K$59="FP",1,0)+IF($I$68="FP",1,0)+IF($I$70="FP",1,0)+IF($K$80="FP",1,0)+IF($K$85="FP",1,0)+IF($I$93="FP",1,0)+IF($K$98="FP",1,0)+IF($I$106="FP",1,0)+IF($K$113="FP",1,0)+IF($I$117="FP",1,0)+IF($K$126="FP",1,0)+IF($K$128="FP",1,0)+IF($I$138="FP",1,0)</f>
        <v>0</v>
      </c>
      <c r="AI15" s="6"/>
      <c r="AJ15" s="51">
        <v>2.0</v>
      </c>
      <c r="AK15" s="3">
        <f>AH28+AK34+AH40+AK46+AH52+AK59+AH65+AK76+AK85+AH91+AK97+AH105+AK111+AH117+AK123+AK129+AH134</f>
        <v>21</v>
      </c>
    </row>
    <row r="16" ht="1.5" customHeight="1">
      <c r="A16" s="41"/>
      <c r="B16" s="42">
        <v>3.0</v>
      </c>
      <c r="C16" s="2"/>
      <c r="D16" s="2"/>
      <c r="E16" s="2"/>
      <c r="F16" s="2"/>
      <c r="G16" s="43"/>
      <c r="H16" s="52" t="s">
        <v>34</v>
      </c>
      <c r="I16" s="53">
        <v>43578.0</v>
      </c>
      <c r="L16" s="11" t="s">
        <v>5</v>
      </c>
      <c r="M16" s="4">
        <f>D29+E35+D42+E46+D55+D58+E68+D71+E79+E86+D92+E99+D105+E114+E116+D126+E129+D137+AJ16</f>
        <v>55</v>
      </c>
      <c r="N16" s="5">
        <f>IF(ISBLANK($I$29),0,1)+IF(ISBLANK($K$35),0,1)+IF(ISBLANK($I$42),0,1)+IF(ISBLANK($K$46),0,1)+IF(ISBLANK($I$55),0,1)+IF(ISBLANK($I$58),0,1)+IF(ISBLANK($K$68),0,1)+IF(ISBLANK($I$71),0,1)+IF(ISBLANK($K$79),0,1)+IF(ISBLANK($K$86),0,1)+IF(ISBLANK($I$92),0,1)+IF(ISBLANK($K$99),0,1)+IF(ISBLANK($I$105),0,1)+IF(ISBLANK($K$114),0,1)+IF(ISBLANK($I$116),0,1)+IF(ISBLANK($I$126),0,1)+IF(ISBLANK($K$129),0,1)+IF(ISBLANK($I$137),0,1)</f>
        <v>15</v>
      </c>
      <c r="O16" s="6"/>
      <c r="P16" s="5">
        <f>IF($I$29=3,1,0)+IF($K$35=3,1,0)+IF($I$42=3,1,0)+IF($K$46=3,1,0)+IF($I$55=3,1,0)+IF($I$58=3,1,0)+IF($K$68=3,1,0)+IF($I$71=3,1,0)+IF($K$79=3,1,0)+IF($K$86=3,1,0)+IF($I$92=3,1,0)+IF($K$99=3,1,0)+IF($I$105=3,1,0)+IF($K$114=3,1,0)+IF($K$116=3,1,0)+IF($I$126=3,1,0)+IF($K$129=3,1,0)+IF($I$137=3,1,0)</f>
        <v>13</v>
      </c>
      <c r="Q16" s="6"/>
      <c r="R16" s="5">
        <f>IF($K$29=3,1,0)+IF($I$35=3,1,0)+IF($K$42=3,1,0)+IF($I$46=3,1,0)+IF($K$55=3,1,0)+IF($K$58=3,1,0)+IF($I$68=3,1,0)+IF($K$71=3,1,0)+IF($I$79=3,1,0)+IF($I$86=3,1,0)+IF($K$92=3,1,0)+IF($I$99=3,1,0)+IF($K$105=3,1,0)+IF($I$114=3,1,0)+IF($I$116=3,1,0)+IF($K$126=3,1,0)+IF($I$129=3,1,0)+IF($K$137=3,1,0)</f>
        <v>2</v>
      </c>
      <c r="S16" s="6"/>
      <c r="T16" s="45">
        <f>IF($I$29="FG",1,0)+IF($K$35="FG",1,0)+IF($I$42="FG",1,0)+IF($K$46="FG",1,0)+IF($I$55="FG",1,0)+IF($I$58="FG",1,0)+IF($K$68="FG",1,0)+IF($I$71="FG",1,0)+IF($K$79="FG",1,0)+IF($K$86="FG",1,0)+IF($I$92="FG",1,0)+IF($K$99="FG",1,0)+IF($I$105="FG",1,0)+IF($K$114="FG",1,0)+IF($K$116="FG",1,0)+IF($I$126="FG",1,0)+IF($K$129="FG",1,0)+IF($I$137="FG",1,0)</f>
        <v>0</v>
      </c>
      <c r="U16" s="6"/>
      <c r="V16" s="45">
        <f>IF($G$29=3,1,0)+IF($G$35=-3,1,0)+IF($G$42=3,1,0)+IF($G$46=-3,1,0)+IF($G$55=3,1,0)+IF($G$58=3,1,0)+IF($G$68=-3,1,0)+IF($G$71=3,1,0)+IF($G$79=-3,1,0)+IF($G$86=-3,1,0)+IF($G$92=3,1,0)+IF($G$99=-3,1,0)+IF($G$105=3,1,0)+IF($G$114=-3,1,0)+IF($G$116=-3,1,0)+IF($G$126=3,1,0)+IF($G$129=-3,1,0)+IF($G$137=3,1,0)</f>
        <v>6</v>
      </c>
      <c r="W16" s="6"/>
      <c r="X16" s="45">
        <f>IF($K$29=1,1,0)+IF($I$35=1,1,0)+IF($K$42=1,1,0)+IF($I$46=1,1,0)+IF($K$55=1,1,0)+IF($K$58=1,1,0)+IF($I$68=1,1,0)+IF($K$71=1,1,0)+IF($I$79=1,1,0)+IF($I$86=1,1,0)+IF($K$92=1,1,0)+IF($I$99=1,1,0)+IF($K$105=1,1,0)+IF($I$114=1,1,0)+IF($I$116=1,1,0)+IF($K$126=1,1,0)+IF($I$129=1,1,0)+IF($K$137=1,1,0)</f>
        <v>5</v>
      </c>
      <c r="Y16" s="6"/>
      <c r="Z16" s="45">
        <f>IF($K$29=2,1,0)+IF($I$35=2,1,0)+IF($K$42=2,1,0)+IF($I$46=2,1,0)+IF($K$55=2,1,0)+IF($K$58=2,1,0)+IF($I$68=2,1,0)+IF($K$71=2,1,0)+IF($I$79=2,1,0)+IF($I$86=2,1,0)+IF($K$92=2,1,0)+IF($I$99=2,1,0)+IF($K$105=2,1,0)+IF($I$114=2,1,0)+IF($I$116=2,1,0)+IF($K$126=2,1,0)+IF($I$129=2,1,0)+IF($K$137=2,1,0)</f>
        <v>2</v>
      </c>
      <c r="AA16" s="6"/>
      <c r="AB16" s="45">
        <f>IF($I$29=2,1,0)+IF($K$35=2,1,0)+IF($I$42=2,1,0)+IF($K$46=2,1,0)+IF($I$55=2,1,0)+IF($I$58=2,1,0)+IF($K$68=2,1,0)+IF($I$71=2,1,0)+IF($K$79=2,1,0)+IF($K$86=2,1,0)+IF($I$92=2,1,0)+IF($K$99=2,1,0)+IF($I$105=2,1,0)+IF($K$114=2,1,0)+IF($K$116=2,1,0)+IF($I$126=2,1,0)+IF($K$129=2,1,0)+IF($I$137=2,1,0)</f>
        <v>1</v>
      </c>
      <c r="AC16" s="6"/>
      <c r="AD16" s="45">
        <f>IF($I$29=1,1,0)+IF($K$35=1,1,0)+IF($I$42=1,1,0)+IF($K$46=1,1,0)+IF($I$55=1,1,0)+IF($I$58=1,1,0)+IF($K$68=1,1,0)+IF($I$71=1,1,0)+IF($K$79=1,1,0)+IF($K$86=1,1,0)+IF($I$92=1,1,0)+IF($K$99=1,1,0)+IF($I$105=1,1,0)+IF($K$114=1,1,0)+IF($K$116=1,1,0)+IF($I$126=1,1,0)+IF($K$129=1,1,0)+IF($I$137=1,1,0)</f>
        <v>0</v>
      </c>
      <c r="AE16" s="6"/>
      <c r="AF16" s="45">
        <f>IF($G$29=-3,1,0)+IF($G$35=3,1,0)+IF($G$42=-3,1,0)+IF($G$46=3,1,0)+IF($G$55=-3,1,0)+IF($G$58=-3,1,0)+IF($G$68=3,1,0)+IF($G$71=-3,1,0)+IF($G$79=3,1,0)+IF($G$86=3,1,0)+IF($G$92=-3,1,0)+IF($G$99=3,1,0)+IF($G$105=-3,1,0)+IF($G$114=3,1,0)+IF($G$116=3,1,0)+IF($G$126=-3,1,0)+IF($G$129=3,1,0)+IF($G$137=-3,1,0)</f>
        <v>1</v>
      </c>
      <c r="AG16" s="6"/>
      <c r="AH16" s="45">
        <f>IF($I$29="FP",1,0)+IF($K$35="FP",1,0)+IF($I$42="FP",1,0)+IF($K$46="FP",1,0)+IF($I$55="FP",1,0)+IF($I$58="FP",1,0)+IF($K$68="FP",1,0)+IF($I$71="FP",1,0)+IF($K$79="FP",1,0)+IF($K$86="FP",1,0)+IF($I$92="FP",1,0)+IF($K$99="FP",1,0)+IF($I$105="FP",1,0)+IF($K$114="FP",1,0)+IF($K$116="FP",1,0)+IF($I$126="FP",1,0)+IF($K$129="FP",1,0)+IF($I$137="FP",1,0)</f>
        <v>0</v>
      </c>
      <c r="AI16" s="6"/>
      <c r="AJ16" s="51">
        <v>2.0</v>
      </c>
      <c r="AK16" s="3">
        <f>AH29+AK35+AH41+AK47+AH53+AH60+AK65+AH70+AK77+AK86+AH92+AK98+AH106+AK112+AK118+AH123+AK128+AH135</f>
        <v>46</v>
      </c>
    </row>
    <row r="17" ht="1.5" customHeight="1">
      <c r="A17" s="41"/>
      <c r="B17" s="42">
        <v>4.0</v>
      </c>
      <c r="C17" s="2"/>
      <c r="D17" s="2"/>
      <c r="E17" s="2"/>
      <c r="F17" s="2"/>
      <c r="G17" s="43"/>
      <c r="H17" s="52" t="s">
        <v>35</v>
      </c>
      <c r="I17" s="54">
        <v>43553.0</v>
      </c>
      <c r="L17" s="11" t="s">
        <v>19</v>
      </c>
      <c r="M17" s="4">
        <f>D30+E34+D43+D45+E55+D59+E67+D72+E78+E87+D91+E100+E104+D114+E117+D125+E130+D136+AJ17</f>
        <v>0</v>
      </c>
      <c r="N17" s="5">
        <f>IF(ISBLANK($I$30),0,1)+IF(ISBLANK($K$34),0,1)+IF(ISBLANK($I$43),0,1)+IF(ISBLANK($I$45),0,1)+IF(ISBLANK($K$55),0,1)+IF(ISBLANK($I$59),0,1)+IF(ISBLANK($K$67),0,1)+IF(ISBLANK($I$72),0,1)+IF(ISBLANK($K$78),0,1)+IF(ISBLANK($K$87),0,1)+IF(ISBLANK($I$91),0,1)+IF(ISBLANK($K$100),0,1)+IF(ISBLANK($K$104),0,1)+IF(ISBLANK($I$114),0,1)+IF(ISBLANK($K$117),0,1)+IF(ISBLANK($I$125),0,1)+IF(ISBLANK($K$130),0,1)+IF(ISBLANK($I$136),0,1)</f>
        <v>0</v>
      </c>
      <c r="O17" s="6"/>
      <c r="P17" s="5">
        <f>IF($I$30=3,1,0)+IF($K$34=3,1,0)+IF($I$43=3,1,0)+IF($I$45=3,1,0)+IF($K$55=3,1,0)+IF($I$59=3,1,0)+IF($K$67=3,1,0)+IF($I$72=3,1,0)+IF($K$78=3,1,0)+IF($K$87=3,1,0)+IF($I$91=3,1,0)+IF($K$100=3,1,0)+IF($K$104=3,1,0)+IF($I$114=3,1,0)+IF($K$117=3,1,0)+IF($I$125=3,1,0)+IF($K$130=3,1,0)+IF($I$136=3,1,0)</f>
        <v>0</v>
      </c>
      <c r="Q17" s="6"/>
      <c r="R17" s="5">
        <f>IF($K$30=3,1,0)+IF($I$34=3,1,0)+IF($K$43=3,1,0)+IF($K$45=3,1,0)+IF($I$55=3,1,0)+IF($K$59=3,1,0)+IF($I$67=3,1,0)+IF($K$72=3,1,0)+IF($I$78=3,1,0)+IF($I$87=3,1,0)+IF($K$91=3,1,0)+IF($I$100=3,1,0)+IF($I$104=3,1,0)+IF($K$114=3,1,0)+IF($I$117=3,1,0)+IF($K$125=3,1,0)+IF($I$130=3,1,0)+IF($K$136=3,1,0)</f>
        <v>0</v>
      </c>
      <c r="S17" s="6"/>
      <c r="T17" s="45">
        <f>IF($I$30="FG",1,0)+IF($K$34="FG",1,0)+IF($I$43="FG",1,0)+IF($I$45="FG",1,0)+IF($K$55="FG",1,0)+IF($I$59="FG",1,0)+IF($K$67="FG",1,0)+IF($I$72="FG",1,0)+IF($K$78="FG",1,0)+IF($K$87="FG",1,0)+IF($I$91="FG",1,0)+IF($K$100="FG",1,0)+IF($K$104="FG",1,0)+IF($I$114="FG",1,0)+IF($K$117="FG",1,0)+IF($I$125="FG",1,0)+IF($K$130="FG",1,0)+IF($I$136="FG",1,0)</f>
        <v>0</v>
      </c>
      <c r="U17" s="6"/>
      <c r="V17" s="45">
        <f>IF($G$30=3,1,0)+IF($G$34=-3,1,0)+IF($G$43=3,1,0)+IF($G$45=3,1,0)+IF($G$55=-3,1,0)+IF($G$59=3,1,0)+IF($G$67=-3,1,0)+IF($G$72=3,1,0)+IF($G$78=-3,1,0)+IF($G$87=-3,1,0)+IF($G$91=3,1,0)+IF($G$100=-3,1,0)+IF($G$104=-3,1,0)+IF($G$114=3,1,0)+IF($G$117=-3,1,0)+IF($G$125=3,1,0)+IF($G$130=-3,1,0)+IF($G$136=3,1,0)</f>
        <v>0</v>
      </c>
      <c r="W17" s="6"/>
      <c r="X17" s="45">
        <f>IF($K$30=1,1,0)+IF($I$34=1,1,0)+IF($K$43=1,1,0)+IF($K$45=1,1,0)+IF($I$55=1,1,0)+IF($K$59=1,1,0)+IF($I$67=1,1,0)+IF($K$72=1,1,0)+IF($I$78=1,1,0)+IF($I$87=1,1,0)+IF($K$91=1,1,0)+IF($I$100=1,1,0)+IF($I$104=1,1,0)+IF($K$114=1,1,0)+IF($I$117=1,1,0)+IF($K$125=1,1,0)+IF($I$130=1,1,0)+IF($K$136=1,1,0)</f>
        <v>0</v>
      </c>
      <c r="Y17" s="6"/>
      <c r="Z17" s="45">
        <f>IF($K$30=2,1,0)+IF($I$34=2,1,0)+IF($K$43=2,1,0)+IF($K$45=2,1,0)+IF($I$55=2,1,0)+IF($K$59=2,1,0)+IF($I$67=2,1,0)+IF($K$72=2,1,0)+IF($I$78=2,1,0)+IF($I$87=2,1,0)+IF($K$91=2,1,0)+IF($I$100=2,1,0)+IF($I$104=2,1,0)+IF($K$114=2,1,0)+IF($I$117=2,1,0)+IF($K$125=2,1,0)+IF($I$130=2,1,0)+IF($K$136=2,1,0)</f>
        <v>0</v>
      </c>
      <c r="AA17" s="6"/>
      <c r="AB17" s="45">
        <f>IF($I$30=2,1,0)+IF($K$34=2,1,0)+IF($I$43=2,1,0)+IF($I$45=2,1,0)+IF($K$55=2,1,0)+IF($I$59=2,1,0)+IF($K$67=2,1,0)+IF($I$72=2,1,0)+IF($K$78=2,1,0)+IF($K$87=2,1,0)+IF($I$91=2,1,0)+IF($K$100=2,1,0)+IF($K$104=2,1,0)+IF($I$114=2,1,0)+IF($K$117=2,1,0)+IF($I$125=2,1,0)+IF($K$130=2,1,0)+IF($I$136=2,1,0)</f>
        <v>0</v>
      </c>
      <c r="AC17" s="6"/>
      <c r="AD17" s="45">
        <f>IF($I$30=1,1,0)+IF($K$34=1,1,0)+IF($I$43=1,1,0)+IF($I$45=1,1,0)+IF($K$55=1,1,0)+IF($I$59=1,1,0)+IF($K$67=1,1,0)+IF($I$72=1,1,0)+IF($K$78=1,1,0)+IF($K$87=1,1,0)+IF($I$91=1,1,0)+IF($K$100=1,1,0)+IF($K$104=1,1,0)+IF($I$114=1,1,0)+IF($K$117=1,1,0)+IF($I$125=1,1,0)+IF($K$130=1,1,0)+IF($I$136=1,1,0)</f>
        <v>0</v>
      </c>
      <c r="AE17" s="6"/>
      <c r="AF17" s="45">
        <f>IF($G$30=-3,1,0)+IF($G$34=3,1,0)+IF($G$43=-3,1,0)+IF($G$45=-3,1,0)+IF($G$55=3,1,0)+IF($G$59=-3,1,0)+IF($G$67=3,1,0)+IF($G$72=-3,1,0)+IF($G$78=3,1,0)+IF($G$87=3,1,0)+IF($G$91=-3,1,0)+IF($G$100=3,1,0)+IF($G$104=3,1,0)+IF($G$114=-3,1,0)+IF($G$117=3,1,0)+IF($G$125=-3,1,0)+IF($G$130=3,1,0)+IF($G$136=-3,1,0)</f>
        <v>0</v>
      </c>
      <c r="AG17" s="6"/>
      <c r="AH17" s="45">
        <f>IF($I$30="FP",1,0)+IF($K$34="FP",1,0)+IF($I$43="FP",1,0)+IF($I$45="FP",1,0)+IF($K$55="FP",1,0)+IF($I$59="FP",1,0)+IF($K$67="FP",1,0)+IF($I$72="FP",1,0)+IF($K$78="FP",1,0)+IF($K$87="FP",1,0)+IF($I$91="FP",1,0)+IF($K$100="FP",1,0)+IF($K$104="FP",1,0)+IF($I$114="FP",1,0)+IF($K$117="FP",1,0)+IF($I$125="FP",1,0)+IF($K$130="FP",1,0)+IF($I$136="FP",1,0)</f>
        <v>0</v>
      </c>
      <c r="AI17" s="6"/>
      <c r="AJ17" s="51">
        <v>0.0</v>
      </c>
      <c r="AK17" s="3">
        <f>AH30+AK36+AH42+AH48+AK53+AH59+AK64+AH72+AK78+AK87+AH93+AK99+AK107+AH112+AK117+AH122+AK130+AH136</f>
        <v>29</v>
      </c>
    </row>
    <row r="18" ht="1.5" customHeight="1">
      <c r="A18" s="41"/>
      <c r="B18" s="42">
        <v>5.0</v>
      </c>
      <c r="C18" s="2"/>
      <c r="D18" s="2"/>
      <c r="E18" s="2"/>
      <c r="F18" s="2"/>
      <c r="G18" s="43"/>
      <c r="H18" s="52" t="s">
        <v>36</v>
      </c>
      <c r="I18" s="54">
        <v>43567.0</v>
      </c>
      <c r="L18" s="11" t="s">
        <v>21</v>
      </c>
      <c r="M18" s="4">
        <f>D31+D33+E43+D46+E54+D60+E66+D73+E77+E88+E90+D100+E105+D113+E118+D124+E131+D135+AJ18</f>
        <v>37</v>
      </c>
      <c r="N18" s="5">
        <f>IF(ISBLANK($I$31),0,1)+IF(ISBLANK($I$33),0,1)+IF(ISBLANK($K$43),0,1)+IF(ISBLANK($I$46),0,1)+IF(ISBLANK($K$54),0,1)+IF(ISBLANK($I$60),0,1)+IF(ISBLANK($K$66),0,1)+IF(ISBLANK($I$73),0,1)+IF(ISBLANK($K$77),0,1)+IF(ISBLANK($K$88),0,1)+IF(ISBLANK($K$90),0,1)+IF(ISBLANK($I$100),0,1)+IF(ISBLANK($K$105),0,1)+IF(ISBLANK($I$113),0,1)+IF(ISBLANK($K$118),0,1)+IF(ISBLANK($I$124),0,1)+IF(ISBLANK($K$131),0,1)+IF(ISBLANK($I$135),0,1)</f>
        <v>15</v>
      </c>
      <c r="O18" s="6"/>
      <c r="P18" s="5">
        <f>IF($I$31=3,1,0)+IF($I$33=3,1,0)+IF($K$43=3,1,0)+IF($I$46=3,1,0)+IF($K$54=3,1,0)+IF($I$60=3,1,0)+IF($K$66=3,1,0)+IF($I$73=3,1,0)+IF($K$77=3,1,0)+IF($K$88=3,1,0)+IF($K$90=3,1,0)+IF($I$100=3,1,0)+IF($K$105=3,1,0)+IF($I$113=3,1,0)+IF($K$118=3,1,0)+IF($I$124=3,1,0)+IF($K$131=3,1,0)+IF($I$135=3,1,0)</f>
        <v>6</v>
      </c>
      <c r="Q18" s="6"/>
      <c r="R18" s="5">
        <f>IF($K$31=3,1,0)+IF($K$33=3,1,0)+IF($I$43=3,1,0)+IF($K$46=3,1,0)+IF($I$54=3,1,0)+IF($K$60=3,1,0)+IF($I$66=3,1,0)+IF($K$73=3,1,0)+IF($I$77=3,1,0)+IF($I$88=3,1,0)+IF($I$90=3,1,0)+IF($K$100=3,1,0)+IF($I$105=3,1,0)+IF($K$113=3,1,0)+IF($I$118=3,1,0)+IF($K$124=3,1,0)+IF($I$131=3,1,0)+IF($K$135=3,1,0)</f>
        <v>9</v>
      </c>
      <c r="S18" s="6"/>
      <c r="T18" s="45">
        <f>IF($I$31="FG",1,0)+IF($I$33="FG",1,0)+IF($K$43="FG",1,0)+IF($I$46="FG",1,0)+IF($K$54="FG",1,0)+IF($I$60="FG",1,0)+IF($K$66="FG",1,0)+IF($I$73="FG",1,0)+IF($K$77="FG",1,0)+IF($K$88="FG",1,0)+IF($K$90="FG",1,0)+IF($I$100="FG",1,0)+IF($K$105="FG",1,0)+IF($I$113="FG",1,0)+IF($K$118="FG",1,0)+IF($I$124="FG",1,0)+IF($K$131="FG",1,0)+IF($I$135="FG",1,0)</f>
        <v>0</v>
      </c>
      <c r="U18" s="6"/>
      <c r="V18" s="45">
        <f>IF($G$31=3,1,0)+IF($G$33=3,1,0)+IF($G$43=-3,1,0)+IF($G$46=3,1,0)+IF($G$54=-3,1,0)+IF($G$60=3,1,0)+IF($G$66=-3,1,0)+IF($G$73=3,1,0)+IF($G$77=-3,1,0)+IF($G$88=-3,1,0)+IF($G$90=-3,1,0)+IF($G$100=3,1,0)+IF($G$105=-3,1,0)+IF($G$113=3,1,0)+IF($G$118=-3,1,0)+IF($G$124=3,1,0)+IF($G$131=-3,1,0)+IF($G$135=3,1,0)</f>
        <v>0</v>
      </c>
      <c r="W18" s="6"/>
      <c r="X18" s="45">
        <f>IF($K$31=1,1,0)+IF($K$33=1,1,0)+IF($I$43=1,1,0)+IF($K$46=1,1,0)+IF($I$54=1,1,0)+IF($K$60=1,1,0)+IF($I$66=1,1,0)+IF($K$73=1,1,0)+IF($I$77=1,1,0)+IF($I$88=1,1,0)+IF($I$90=1,1,0)+IF($K$100=1,1,0)+IF($I$105=1,1,0)+IF($K$113=1,1,0)+IF($I$118=1,1,0)+IF($K$124=1,1,0)+IF($I$131=1,1,0)+IF($K$135=1,1,0)</f>
        <v>4</v>
      </c>
      <c r="Y18" s="6"/>
      <c r="Z18" s="45">
        <f>IF($K$31=2,1,0)+IF($K$33=2,1,0)+IF($I$43=2,1,0)+IF($K$46=2,1,0)+IF($I$54=2,1,0)+IF($K$60=2,1,0)+IF($I$66=2,1,0)+IF($K$73=2,1,0)+IF($I$77=2,1,0)+IF($I$88=2,1,0)+IF($I$90=2,1,0)+IF($K$100=2,1,0)+IF($I$105=2,1,0)+IF($K$113=2,1,0)+IF($I$118=2,1,0)+IF($K$124=2,1,0)+IF($I$131=2,1,0)+IF($K$135=2,1,0)</f>
        <v>2</v>
      </c>
      <c r="AA18" s="6"/>
      <c r="AB18" s="45">
        <f>IF($I$31=2,1,0)+IF($I$33=2,1,0)+IF($K$43=2,1,0)+IF($I$46=2,1,0)+IF($K$54=2,1,0)+IF($I$60=2,1,0)+IF($K$66=2,1,0)+IF($I$73=2,1,0)+IF($K$77=2,1,0)+IF($K$88=2,1,0)+IF($K$90=2,1,0)+IF($I$100=2,1,0)+IF($K$105=2,1,0)+IF($I$113=2,1,0)+IF($K$118=2,1,0)+IF($I$124=2,1,0)+IF($K$131=2,1,0)+IF($I$135=2,1,0)</f>
        <v>4</v>
      </c>
      <c r="AC18" s="6"/>
      <c r="AD18" s="45">
        <f>IF($I$31=1,1,0)+IF($I$33=1,1,0)+IF($K$43=1,1,0)+IF($I$46=1,1,0)+IF($K$54=1,1,0)+IF($I$60=1,1,0)+IF($K$66=1,1,0)+IF($I$73=1,1,0)+IF($K$77=1,1,0)+IF($K$88=1,1,0)+IF($K$90=1,1,0)+IF($I$100=1,1,0)+IF($K$105=1,1,0)+IF($I$113=1,1,0)+IF($K$118=1,1,0)+IF($I$124=1,1,0)+IF($K$131=1,1,0)+IF($I$135=1,1,0)</f>
        <v>3</v>
      </c>
      <c r="AE18" s="6"/>
      <c r="AF18" s="45">
        <f>IF($G$31=-3,1,0)+IF($G$33=-3,1,0)+IF($G$43=3,1,0)+IF($G$46=-3,1,0)+IF($G$54=3,1,0)+IF($G$60=-3,1,0)+IF($G$66=3,1,0)+IF($G$73=-3,1,0)+IF($G$77=3,1,0)+IF($G$88=3,1,0)+IF($G$90=3,1,0)+IF($G$100=-3,1,0)+IF($G$105=3,1,0)+IF($G$113=-3,1,0)+IF($G$118=3,1,0)+IF($G$124=-3,1,0)+IF($G$131=3,1,0)+IF($G$135=-3,1,0)</f>
        <v>2</v>
      </c>
      <c r="AG18" s="6"/>
      <c r="AH18" s="45">
        <f>IF($I$31="FP",1,0)+IF($I$33="FP",1,0)+IF($K$43="FP",1,0)+IF($I$46="FP",1,0)+IF($K$54="FP",1,0)+IF($I$60="FP",1,0)+IF($K$66="FP",1,0)+IF($I$73="FP",1,0)+IF($K$77="FP",1,0)+IF($K$88="FP",1,0)+IF($K$90="FP",1,0)+IF($I$100="FP",1,0)+IF($K$105="FP",1,0)+IF($I$113="FP",1,0)+IF($K$118="FP",1,0)+IF($I$124="FP",1,0)+IF($K$131="FP",1,0)+IF($I$135="FP",1,0)</f>
        <v>0</v>
      </c>
      <c r="AI18" s="6"/>
      <c r="AJ18" s="51">
        <v>2.0</v>
      </c>
      <c r="AK18" s="3">
        <f>AH31+AK37+AK42+AH47+AK52+AH58+AK66+AH73+AK79+AK88+AH94+AH99+AK106+AH111+AK116+AH124+AK131+AH137</f>
        <v>-145</v>
      </c>
    </row>
    <row r="19" ht="1.5" customHeight="1">
      <c r="A19" s="41"/>
      <c r="B19" s="42">
        <v>6.0</v>
      </c>
      <c r="C19" s="2"/>
      <c r="D19" s="2"/>
      <c r="E19" s="2"/>
      <c r="F19" s="2"/>
      <c r="G19" s="43"/>
      <c r="H19" s="52" t="s">
        <v>37</v>
      </c>
      <c r="I19" s="54">
        <v>43581.0</v>
      </c>
      <c r="L19" s="11" t="s">
        <v>22</v>
      </c>
      <c r="M19" s="4">
        <f>SUM(E31,D34,E42,D47,E53,D61,E65,D74,E76,D88,E91,D99,E106,D112,E119,D123,E132,D134)+AJ19</f>
        <v>36</v>
      </c>
      <c r="N19" s="5">
        <f>IF(ISBLANK($K$31),0,1)+IF(ISBLANK($I$34),0,1)+IF(ISBLANK($K$42),0,1)+IF(ISBLANK($I$47),0,1)+IF(ISBLANK($K$53),0,1)+IF(ISBLANK($I$61),0,1)+IF(ISBLANK($K$65),0,1)+IF(ISBLANK($I$74),0,1)+IF(ISBLANK($K$76),0,1)+IF(ISBLANK($I$88),0,1)+IF(ISBLANK($K$91),0,1)+IF(ISBLANK($I$99),0,1)+IF(ISBLANK($K$106),0,1)+IF(ISBLANK($I$112),0,1)+IF(ISBLANK($K$119),0,1)+IF(ISBLANK($I$123),0,1)+IF(ISBLANK($K$132),0,1)+IF(ISBLANK($I$134),0,1)</f>
        <v>15</v>
      </c>
      <c r="O19" s="6"/>
      <c r="P19" s="5">
        <f>IF($K$31=3,1,0)+IF($I$34=3,1,0)+IF($K$42=3,1,0)+IF($I$47=3,1,0)+IF($K$53=3,1,0)+IF($I$61=3,1,0)+IF($K$65=3,1,0)+IF($I$74=3,1,0)+IF($K$76=3,1,0)+IF($I$88=3,1,0)+IF($K$91=3,1,0)+IF($I$99=3,1,0)+IF($K$106=3,1,0)+IF($I$112=3,1,0)+IF($K$119=3,1,0)+IF($I$123=3,1,0)+IF($K$132=3,1,0)+IF($I$134=3,1,0)</f>
        <v>8</v>
      </c>
      <c r="Q19" s="6"/>
      <c r="R19" s="5">
        <f>IF($I$31=3,1,0)+IF($K$34=3,1,0)+IF($I$42=3,1,0)+IF($K$47=3,1,0)+IF($I$53=3,1,0)+IF($K$61=3,1,0)+IF($I$65=3,1,0)+IF($K$74=3,1,0)+IF($I$76=3,1,0)+IF($K$88=3,1,0)+IF($I$91=3,1,0)+IF($K$99=3,1,0)+IF($I$106=3,1,0)+IF($K$112=3,1,0)+IF($I$119=3,1,0)+IF($K$123=3,1,0)+IF($I$132=3,1,0)+IF($K$134=3,1,0)</f>
        <v>7</v>
      </c>
      <c r="S19" s="6"/>
      <c r="T19" s="45">
        <f>IF($K$31="FG",1,0)+IF($I$34="FG",1,0)+IF($K$42="FG",1,0)+IF($I$47="FG",1,0)+IF($K$53="FG",1,0)+IF($I$61="FG",1,0)+IF($K$65="FG",1,0)+IF($I$74="FG",1,0)+IF($K$76="FG",1,0)+IF($I$88="FG",1,0)+IF($K$91="FG",1,0)+IF($I$99="FG",1,0)+IF($K$106="FG",1,0)+IF($I$112="FG",1,0)+IF($K$119="FG",1,0)+IF($I$123="FG",1,0)+IF($K$132="FG",1,0)+IF($I$134="FG",1,0)</f>
        <v>0</v>
      </c>
      <c r="U19" s="6"/>
      <c r="V19" s="45">
        <f>IF($G$31=-3,1,0)+IF($G$34=3,1,0)+IF($G$42=-3,1,0)+IF($G$47=3,1,0)+IF($G$53=-3,1,0)+IF($G$61=3,1,0)+IF($G$65=-3,1,0)+IF($G$74=3,1,0)+IF($G$76=-3,1,0)+IF($G$88=3,1,0)+IF($G$91=-3,1,0)+IF($G$99=3,1,0)+IF($G$106=-3,1,0)+IF($G$112=3,1,0)+IF($G$119=-3,1,0)+IF($G$123=3,1,0)+IF($G$132=-3,1,0)+IF($G$134=3,1,0)</f>
        <v>2</v>
      </c>
      <c r="W19" s="6"/>
      <c r="X19" s="45">
        <f>IF($I$31=1,1,0)+IF($K$34=1,1,0)+IF($I$42=1,1,0)+IF($K$47=1,1,0)+IF($I$53=1,1,0)+IF($K$61=1,1,0)+IF($I$65=1,1,0)+IF($K$74=1,1,0)+IF($I$76=1,1,0)+IF($K$88=1,1,0)+IF($I$91=1,1,0)+IF($K$99=1,1,0)+IF($I$106=1,1,0)+IF($K$112=1,1,0)+IF($I$119=1,1,0)+IF($K$123=1,1,0)+IF($I$132=1,1,0)+IF($K$134=1,1,0)</f>
        <v>1</v>
      </c>
      <c r="Y19" s="6"/>
      <c r="Z19" s="45">
        <f>IF($I$31=2,1,0)+IF($K$34=2,1,0)+IF($I$42=2,1,0)+IF($K$47=2,1,0)+IF($I$53=2,1,0)+IF($K$61=2,1,0)+IF($I$65=2,1,0)+IF($K$74=2,1,0)+IF($I$76=2,1,0)+IF($K$88=2,1,0)+IF($I$91=2,1,0)+IF($K$99=2,1,0)+IF($I$106=2,1,0)+IF($K$112=2,1,0)+IF($I$119=2,1,0)+IF($K$123=2,1,0)+IF($I$132=2,1,0)+IF($K$134=2,1,0)</f>
        <v>5</v>
      </c>
      <c r="AA19" s="6"/>
      <c r="AB19" s="45">
        <f>IF($K$31=2,1,0)+IF($I$34=2,1,0)+IF($K$42=2,1,0)+IF($I$47=2,1,0)+IF($K$53=2,1,0)+IF($I$61=2,1,0)+IF($K$65=2,1,0)+IF($I$74=2,1,0)+IF($K$76=2,1,0)+IF($I$88=2,1,0)+IF($K$91=2,1,0)+IF($I$99=2,1,0)+IF($K$106=2,1,0)+IF($I$112=2,1,0)+IF($K$119=2,1,0)+IF($I$123=2,1,0)+IF($K$132=2,1,0)+IF($I$134=2,1,0)</f>
        <v>0</v>
      </c>
      <c r="AC19" s="6"/>
      <c r="AD19" s="45">
        <f>IF($K$31=1,1,0)+IF($I$34=1,1,0)+IF($K$42=1,1,0)+IF($I$47=1,1,0)+IF($K$53=1,1,0)+IF($I$61=1,1,0)+IF($K$65=1,1,0)+IF($I$74=1,1,0)+IF($K$76=1,1,0)+IF($I$88=1,1,0)+IF($K$91=1,1,0)+IF($I$99=1,1,0)+IF($K$106=1,1,0)+IF($I$112=1,1,0)+IF($K$119=1,1,0)+IF($I$123=1,1,0)+IF($K$132=1,1,0)+IF($I$134=1,1,0)</f>
        <v>4</v>
      </c>
      <c r="AE19" s="6"/>
      <c r="AF19" s="45">
        <f>IF($G$31=3,1,0)+IF($G$34=-3,1,0)+IF($G$42=3,1,0)+IF($G$47=-3,1,0)+IF($G$53=3,1,0)+IF($G$61=-3,1,0)+IF($G$65=3,1,0)+IF($G$74=-3,1,0)+IF($G$76=3,1,0)+IF($G$88=-3,1,0)+IF($G$91=3,1,0)+IF($G$99=-3,1,0)+IF($G$106=3,1,0)+IF($G$112=-3,1,0)+IF($G$119=3,1,0)+IF($G$123=-3,1,0)+IF($G$132=3,1,0)+IF($G$134=-3,1,0)</f>
        <v>3</v>
      </c>
      <c r="AG19" s="6"/>
      <c r="AH19" s="45">
        <f>IF($K$31="FP",1,0)+IF($I$34="FP",1,0)+IF($K$42="FP",1,0)+IF($I$47="FP",1,0)+IF($K$53="FP",1,0)+IF($I$61="FP",1,0)+IF($K$65="FP",1,0)+IF($I$74="FP",1,0)+IF($K$76="FP",1,0)+IF($I$88="FP",1,0)+IF($K$91="FP",1,0)+IF($I$99="FP",1,0)+IF($K$106="FP",1,0)+IF($I$112="FP",1,0)+IF($K$119="FP",1,0)+IF($I$123="FP",1,0)+IF($K$132="FP",1,0)+IF($I$134="FP",1,0)</f>
        <v>0</v>
      </c>
      <c r="AI19" s="6"/>
      <c r="AJ19" s="51">
        <v>2.0</v>
      </c>
      <c r="AK19" s="3">
        <f>AK31+AH36+AK41+AH46+AK51+AH61+AK67+AH74+AK80+AH88+AK93+AH98+AK105+AH110+AK119+AH125+AK132+AH138</f>
        <v>-126</v>
      </c>
    </row>
    <row r="20" ht="1.5" customHeight="1">
      <c r="A20" s="41"/>
      <c r="B20" s="42">
        <v>7.0</v>
      </c>
      <c r="C20" s="2"/>
      <c r="D20" s="2"/>
      <c r="E20" s="2"/>
      <c r="F20" s="2"/>
      <c r="G20" s="43"/>
      <c r="H20" s="55"/>
      <c r="L20" s="56" t="s">
        <v>20</v>
      </c>
      <c r="M20" s="4">
        <f>SUM(E30,D35,E41,D48,E52,D62,E64,E74,D77,D87,E92,D98,E107,D111,E120,D122,D132,E135)+AJ20</f>
        <v>44</v>
      </c>
      <c r="N20" s="5">
        <f>IF(ISBLANK($K$30),0,1)+IF(ISBLANK($I$35),0,1)+IF(ISBLANK($K$41),0,1)+IF(ISBLANK($I$48),0,1)+IF(ISBLANK($K$52),0,1)+IF(ISBLANK($I$62),0,1)+IF(ISBLANK($K$64),0,1)+IF(ISBLANK($K$74),0,1)+IF(ISBLANK($I$77),0,1)+IF(ISBLANK($I$87),0,1)+IF(ISBLANK($K$92),0,1)+IF(ISBLANK($I$98),0,1)+IF(ISBLANK($K$107),0,1)+IF(ISBLANK($I$111),0,1)+IF(ISBLANK($K$120),0,1)+IF(ISBLANK($I$122),0,1)+IF(ISBLANK($I$132),0,1)+IF(ISBLANK($K$135),0,1)</f>
        <v>14</v>
      </c>
      <c r="O20" s="6"/>
      <c r="P20" s="5">
        <f>IF($K$30=3,1,0)+IF($I$35=3,1,0)+IF($K$41=3,1,0)+IF($I$48=3,1,0)+IF($K$52=3,1,0)+IF($I$62=3,1,0)+IF($K$64=3,1,0)+IF($K$74=3,1,0)+IF($I$77=3,1,0)+IF($I$87=3,1,0)+IF($K$92=3,1,0)+IF($I$98=3,1,0)+IF($K$107=3,1,0)+IF($I$111=3,1,0)+IF($K$120=3,1,0)+IF($I$122=3,1,0)+IF($I$132=3,1,0)+IF($K$135=3,1,0)</f>
        <v>9</v>
      </c>
      <c r="Q20" s="6"/>
      <c r="R20" s="5">
        <f>IF($I$30=3,1,0)+IF($K$35=3,1,0)+IF($I$41=3,1,0)+IF($K$48=3,1,0)+IF($I$52=3,1,0)+IF($K$62=3,1,0)+IF($I$64=3,1,0)+IF($I$74=3,1,0)+IF($K$77=3,1,0)+IF($K$87=3,1,0)+IF($I$92=3,1,0)+IF($K$98=3,1,0)+IF($I$107=3,1,0)+IF($K$111=3,1,0)+IF($I$120=3,1,0)+IF($K$122=3,1,0)+IF($K$132=3,1,0)+IF($I$135=3,1,0)</f>
        <v>5</v>
      </c>
      <c r="S20" s="6"/>
      <c r="T20" s="45">
        <f>IF($K$30="FG",1,0)+IF($I$35="FG",1,0)+IF($K$41="FG",1,0)+IF($I$48="FG",1,0)+IF($K$52="FG",1,0)+IF($I$62="FG",1,0)+IF($K$64="FG",1,0)+IF($K$74="FG",1,0)+IF($I$77="FG",1,0)+IF($I$87="FG",1,0)+IF($K$92="FG",1,0)+IF($I$98="FG",1,0)+IF($K$107="FG",1,0)+IF($I$111="FG",1,0)+IF($K$120="FG",1,0)+IF($I$122="FG",1,0)+IF($I$132="FG",1,0)+IF($K$135="FG",1,0)</f>
        <v>0</v>
      </c>
      <c r="U20" s="6"/>
      <c r="V20" s="45">
        <f>IF($G$30=-3,1,0)+IF($G$35=3,1,0)+IF($G$41=-3,1,0)+IF($G$48=3,1,0)+IF($G$52=-3,1,0)+IF($G$62=3,1,0)+IF($G$64=-3,1,0)+IF($G$74=-3,1,0)+IF($G$77=3,1,0)+IF($G$87=3,1,0)+IF($G$92=-3,1,0)+IF($G$98=3,1,0)+IF($G$107=-3,1,0)+IF($G$111=3,1,0)+IF($G$120=-3,1,0)+IF($G$122=3,1,0)+IF($G$132=3,1,0)+IF($G$135=-3,1,0)</f>
        <v>5</v>
      </c>
      <c r="W20" s="6"/>
      <c r="X20" s="45">
        <f>IF($I$30=1,1,0)+IF($K$35=1,1,0)+IF($I$41=1,1,0)+IF($K$48=1,1,0)+IF($I$52=1,1,0)+IF($K$62=1,1,0)+IF($I$64=1,1,0)+IF($I$74=1,1,0)+IF($K$77=1,1,0)+IF($K$87=1,1,0)+IF($I$92=1,1,0)+IF($K$98=1,1,0)+IF($I$107=1,1,0)+IF($K$111=1,1,0)+IF($I$120=1,1,0)+IF($K$122=1,1,0)+IF($K$132=1,1,0)+IF($I$135=1,1,0)</f>
        <v>4</v>
      </c>
      <c r="Y20" s="6"/>
      <c r="Z20" s="45">
        <f>IF($I$30=2,1,0)+IF($K$35=2,1,0)+IF($I$41=2,1,0)+IF($K$48=2,1,0)+IF($I$52=2,1,0)+IF($K$62=2,1,0)+IF($I$64=2,1,0)+IF($I$74=2,1,0)+IF($K$77=2,1,0)+IF($K$87=2,1,0)+IF($I$92=2,1,0)+IF($K$98=2,1,0)+IF($I$107=2,1,0)+IF($K$111=2,1,0)+IF($I$120=2,1,0)+IF($K$122=2,1,0)+IF($K$132=2,1,0)+IF($I$135=2,1,0)</f>
        <v>0</v>
      </c>
      <c r="AA20" s="6"/>
      <c r="AB20" s="45">
        <f>IF($K$30=2,1,0)+IF($I$35=2,1,0)+IF($K$41=2,1,0)+IF($I$48=2,1,0)+IF($K$52=2,1,0)+IF($I$62=2,1,0)+IF($K$64=2,1,0)+IF($K$74=2,1,0)+IF($I$77=2,1,0)+IF($I$87=2,1,0)+IF($K$92=2,1,0)+IF($I$98=2,1,0)+IF($K$107=2,1,0)+IF($I$111=2,1,0)+IF($K$120=2,1,0)+IF($I$122=2,1,0)+IF($I$132=2,1,0)+IF($K$135=2,1,0)</f>
        <v>1</v>
      </c>
      <c r="AC20" s="6"/>
      <c r="AD20" s="45">
        <f>IF($K$30=1,1,0)+IF($I$35=1,1,0)+IF($K$41=1,1,0)+IF($I$48=1,1,0)+IF($K$52=1,1,0)+IF($I$62=1,1,0)+IF($K$64=1,1,0)+IF($K$74=1,1,0)+IF($I$77=1,1,0)+IF($I$87=1,1,0)+IF($K$92=1,1,0)+IF($I$98=1,1,0)+IF($K$107=1,1,0)+IF($I$111=1,1,0)+IF($K$120=1,1,0)+IF($I$122=1,1,0)+IF($I$132=1,1,0)+IF($K$135=1,1,0)</f>
        <v>3</v>
      </c>
      <c r="AE20" s="6"/>
      <c r="AF20" s="45">
        <f>IF($G$30=3,1,0)+IF($G$35=-3,1,0)+IF($G$41=3,1,0)+IF($G$48=-3,1,0)+IF($G$52=3,1,0)+IF($G$62=-3,1,0)+IF($G$64=3,1,0)+IF($G$74=3,1,0)+IF($G$77=-3,1,0)+IF($G$87=-3,1,0)+IF($G$92=3,1,0)+IF($G$98=-3,1,0)+IF($G$107=3,1,0)+IF($G$111=-3,1,0)+IF($G$120=3,1,0)+IF($G$122=-3,1,0)+IF($G$132=-3,1,0)+IF($G$135=3,1,0)</f>
        <v>1</v>
      </c>
      <c r="AG20" s="6"/>
      <c r="AH20" s="45">
        <f>IF($K$30="FP",1,0)+IF($I$35="FP",1,0)+IF($K$41="FP",1,0)+IF($I$48="FP",1,0)+IF($K$52="FP",1,0)+IF($I$62="FP",1,0)+IF($K$64="FP",1,0)+IF($K$74="FP",1,0)+IF($I$77="FP",1,0)+IF($I$87="FP",1,0)+IF($K$92="FP",1,0)+IF($I$98="FP",1,0)+IF($K$107="FP",1,0)+IF($I$111="FP",1,0)+IF($K$120="FP",1,0)+IF($I$122="FP",1,0)+IF($I$132="FP",1,0)+IF($K$135="FP",1,0)</f>
        <v>0</v>
      </c>
      <c r="AI20" s="6"/>
      <c r="AJ20" s="51">
        <v>2.0</v>
      </c>
      <c r="AK20" s="3">
        <f>AK30+AH35+AK40+AH45+AK54+AH62+AK68+AK74+AH79+AH87+AK92+AH97+AK104+AH113+AK120+AH126+AH132+AK137</f>
        <v>-11</v>
      </c>
    </row>
    <row r="21" ht="1.5" customHeight="1">
      <c r="A21" s="41"/>
      <c r="B21" s="42">
        <v>8.0</v>
      </c>
      <c r="C21" s="2"/>
      <c r="D21" s="2"/>
      <c r="E21" s="2"/>
      <c r="F21" s="2"/>
      <c r="G21" s="43"/>
      <c r="H21" s="55"/>
      <c r="L21" s="24" t="s">
        <v>24</v>
      </c>
      <c r="M21" s="4">
        <f>SUM(E29,D36,E40,D49,E51,E62,D65,E73,D78,D86,E93,D97,E108,D110,D120,E123,D131,E136)+AJ21</f>
        <v>24</v>
      </c>
      <c r="N21" s="5">
        <f>IF(ISBLANK($K$29),0,1)+IF(ISBLANK($I$36),0,1)+IF(ISBLANK($K$40),0,1)+IF(ISBLANK($I$49),0,1)+IF(ISBLANK($K$51),0,1)+IF(ISBLANK($K$62),0,1)+IF(ISBLANK($I$65),0,1)+IF(ISBLANK($K$73),0,1)+IF(ISBLANK($I$78),0,1)+IF(ISBLANK($I$86),0,1)+IF(ISBLANK($K$93),0,1)+IF(ISBLANK($I$97),0,1)+IF(ISBLANK($K$108),0,1)+IF(ISBLANK($I$110),0,1)+IF(ISBLANK($I$120),0,1)+IF(ISBLANK($K$123),0,1)+IF(ISBLANK($I$131),0,1)+IF(ISBLANK($K$136),0,1)</f>
        <v>15</v>
      </c>
      <c r="O21" s="6"/>
      <c r="P21" s="5">
        <f>IF($K$29=3,1,0)+IF($I$36=3,1,0)+IF($K$40=3,1,0)+IF($I$49=3,1,0)+IF($K$51=3,1,0)+IF($K$62=3,1,0)+IF($I$65=3,1,0)+IF($K$73=3,1,0)+IF($I$78=3,1,0)+IF($I$86=3,1,0)+IF($K$93=3,1,0)+IF($I$97=3,1,0)+IF($K$108=3,1,0)+IF($I$110=3,1,0)+IF($I$120=3,1,0)+IF($K$123=3,1,0)+IF($I$131=3,1,0)+IF($K$136=3,1,0)</f>
        <v>3</v>
      </c>
      <c r="Q21" s="6"/>
      <c r="R21" s="5">
        <f>IF($I$29=3,1,0)+IF($K$36=3,1,0)+IF($I$40=3,1,0)+IF($K$49=3,1,0)+IF($I$51=3,1,0)+IF($I$62=3,1,0)+IF($K$65=3,1,0)+IF($I$73=3,1,0)+IF($K$78=3,1,0)+IF($K$86=3,1,0)+IF($I$93=3,1,0)+IF($K$97=3,1,0)+IF($I$108=3,1,0)+IF($K$110=3,1,0)+IF($K$120=3,1,0)+IF($I$123=3,1,0)+IF($K$131=3,1,0)+IF($I$136=3,1,0)</f>
        <v>12</v>
      </c>
      <c r="S21" s="6"/>
      <c r="T21" s="45">
        <f>IF($K$29="FG",1,0)+IF($I$36="FG",1,0)+IF($K$40="FG",1,0)+IF($I$49="FG",1,0)+IF($K$51="FG",1,0)+IF($K$62="FG",1,0)+IF($I$65="FG",1,0)+IF($K$73="FG",1,0)+IF($I$78="FG",1,0)+IF($I$86="FG",1,0)+IF($K$93="FG",1,0)+IF($I$97="FG",1,0)+IF($K$108="FG",1,0)+IF($I$110="FG",1,0)+IF($I$120="FG",1,0)+IF($K$123="FG",1,0)+IF($I$131="FG",1,0)+IF($K$136="FG",1,0)</f>
        <v>0</v>
      </c>
      <c r="U21" s="6"/>
      <c r="V21" s="45">
        <f>IF($G$29=-3,1,0)+IF($G$36=3,1,0)+IF($G$40=-3,1,0)+IF($G$49=3,1,0)+IF($G$51=-3,1,0)+IF($G$62=-3,1,0)+IF($G$65=3,1,0)+IF($G$73=-3,1,0)+IF($G$78=3,1,0)+IF($G$86=3,1,0)+IF($G$93=-3,1,0)+IF($G$97=3,1,0)+IF($G$108=-3,1,0)+IF($G$110=3,1,0)+IF($G$120=3,1,0)+IF($G$123=-3,1,0)+IF($G$131=3,1,0)+IF($G$136=-3,1,0)</f>
        <v>0</v>
      </c>
      <c r="W21" s="6"/>
      <c r="X21" s="45">
        <f>IF($I$29=1,1,0)+IF($K$36=1,1,0)+IF($I$40=1,1,0)+IF($K$49=1,1,0)+IF($I$51=1,1,0)+IF($I$62=1,1,0)+IF($K$65=1,1,0)+IF($I$73=1,1,0)+IF($K$78=1,1,0)+IF($K$86=1,1,0)+IF($I$93=1,1,0)+IF($K$97=1,1,0)+IF($I$108=1,1,0)+IF($K$110=1,1,0)+IF($K$120=1,1,0)+IF($I$123=1,1,0)+IF($K$131=1,1,0)+IF($I$136=1,1,0)</f>
        <v>0</v>
      </c>
      <c r="Y21" s="6"/>
      <c r="Z21" s="45">
        <f>IF($I$29=2,1,0)+IF($K$36=2,1,0)+IF($I$40=2,1,0)+IF($K$49=2,1,0)+IF($I$51=2,1,0)+IF($I$62=2,1,0)+IF($K$65=2,1,0)+IF($I$73=2,1,0)+IF($K$78=2,1,0)+IF($K$86=2,1,0)+IF($I$93=2,1,0)+IF($K$97=2,1,0)+IF($I$108=2,1,0)+IF($K$110=2,1,0)+IF($K$120=2,1,0)+IF($I$123=2,1,0)+IF($K$131=2,1,0)+IF($I$136=2,1,0)</f>
        <v>3</v>
      </c>
      <c r="AA21" s="6"/>
      <c r="AB21" s="45">
        <f>IF($K$29=2,1,0)+IF($I$36=2,1,0)+IF($K$40=2,1,0)+IF($I$49=2,1,0)+IF($K$51=2,1,0)+IF($K$62=2,1,0)+IF($I$65=2,1,0)+IF($K$73=2,1,0)+IF($I$78=2,1,0)+IF($I$86=2,1,0)+IF($K$93=2,1,0)+IF($I$97=2,1,0)+IF($K$108=2,1,0)+IF($I$110=2,1,0)+IF($I$120=2,1,0)+IF($K$123=2,1,0)+IF($I$131=2,1,0)+IF($K$136=2,1,0)</f>
        <v>1</v>
      </c>
      <c r="AC21" s="6"/>
      <c r="AD21" s="45">
        <f>IF($K$29=1,1,0)+IF($I$36=1,1,0)+IF($K$40=1,1,0)+IF($I$49=1,1,0)+IF($K$51=1,1,0)+IF($K$62=1,1,0)+IF($I$65=1,1,0)+IF($K$73=1,1,0)+IF($I$78=1,1,0)+IF($I$86=1,1,0)+IF($K$93=1,1,0)+IF($I$97=1,1,0)+IF($K$108=1,1,0)+IF($I$110=1,1,0)+IF($I$120=1,1,0)+IF($K$123=1,1,0)+IF($I$131=1,1,0)+IF($K$136=1,1,0)</f>
        <v>5</v>
      </c>
      <c r="AE21" s="6"/>
      <c r="AF21" s="45">
        <f>IF($G$29=3,1,0)+IF($G$36=-3,1,0)+IF($G$40=3,1,0)+IF($G$49=-3,1,0)+IF($G$51=3,1,0)+IF($G$62=3,1,0)+IF($G$65=-3,1,0)+IF($G$73=3,1,0)+IF($G$78=-3,1,0)+IF($G$86=-3,1,0)+IF($G$93=3,1,0)+IF($G$97=-3,1,0)+IF($G$108=3,1,0)+IF($G$110=-3,1,0)+IF($G$120=-3,1,0)+IF($G$123=3,1,0)+IF($G$131=-3,1,0)+IF($G$136=3,1,0)</f>
        <v>6</v>
      </c>
      <c r="AG21" s="6"/>
      <c r="AH21" s="45">
        <f>IF($K$29="FP",1,0)+IF($I$36="FP",1,0)+IF($K$40="FP",1,0)+IF($I$49="FP",1,0)+IF($K$51="FP",1,0)+IF($K$62="FP",1,0)+IF($I$65="FP",1,0)+IF($K$73="FP",1,0)+IF($I$78="FP",1,0)+IF($I$86="FP",1,0)+IF($K$93="FP",1,0)+IF($I$97="FP",1,0)+IF($K$108="FP",1,0)+IF($I$110="FP",1,0)+IF($I$120="FP",1,0)+IF($K$123="FP",1,0)+IF($I$131="FP",1,0)+IF($K$136="FP",1,0)</f>
        <v>0</v>
      </c>
      <c r="AI21" s="6"/>
      <c r="AJ21" s="51">
        <v>2.0</v>
      </c>
      <c r="AK21" s="3">
        <f>AK29+AH34+AK39+AH49+AK55+AK62+AH67+AK73+AH78+AH86+AK91+AH96+AK108+AH114+AH120+AK125+AH131+AK136</f>
        <v>-43</v>
      </c>
    </row>
    <row r="22" ht="1.5" customHeight="1">
      <c r="A22" s="41"/>
      <c r="B22" s="57">
        <v>9.0</v>
      </c>
      <c r="C22" s="2"/>
      <c r="D22" s="43"/>
      <c r="E22" s="35"/>
      <c r="F22" s="35"/>
      <c r="G22" s="35"/>
      <c r="H22" s="55"/>
      <c r="L22" s="30" t="s">
        <v>7</v>
      </c>
      <c r="M22" s="4">
        <f>SUM(E28,D37,E39,E49,D52,E61,D66,E72,D79,D85,E94,D96,D108,E111,D119,E124,D130,E137)+AJ22</f>
        <v>42</v>
      </c>
      <c r="N22" s="5">
        <f>IF(ISBLANK($K$28),0,1)+IF(ISBLANK($I$37),0,1)+IF(ISBLANK($K$39),0,1)+IF(ISBLANK($K$49),0,1)+IF(ISBLANK($I$52),0,1)+IF(ISBLANK($K$61),0,1)+IF(ISBLANK($I$66),0,1)+IF(ISBLANK($K$72),0,1)+IF(ISBLANK($I$79),0,1)+IF(ISBLANK($I$85),0,1)+IF(ISBLANK($K$94),0,1)+IF(ISBLANK($I$96),0,1)+IF(ISBLANK($I$108),0,1)+IF(ISBLANK($K$111),0,1)+IF(ISBLANK($I$119),0,1)+IF(ISBLANK($K$124),0,1)+IF(ISBLANK($I$130),0,1)+IF(ISBLANK($K$137),0,1)</f>
        <v>15</v>
      </c>
      <c r="O22" s="6"/>
      <c r="P22" s="5">
        <f>IF($K$28=3,1,0)+IF($I$37=3,1,0)+IF($K$39=3,1,0)+IF($K$49=3,1,0)+IF($I$52=3,1,0)+IF($K$61=3,1,0)+IF($I$66=3,1,0)+IF($K$72=3,1,0)+IF($I$79=3,1,0)+IF($I$85=3,1,0)+IF($K$94=3,1,0)+IF($I$96=3,1,0)+IF($I$108=3,1,0)+IF($K$111=3,1,0)+IF($I$119=3,1,0)+IF($K$124=3,1,0)+IF($I$130=3,1,0)+IF($K$137=3,1,0)</f>
        <v>9</v>
      </c>
      <c r="Q22" s="6"/>
      <c r="R22" s="5">
        <f>IF($I$28=3,1,0)+IF($K$37=3,1,0)+IF($I$39=3,1,0)+IF($I$49=3,1,0)+IF($K$52=3,1,0)+IF($I$61=3,1,0)+IF($K$66=3,1,0)+IF($I$72=3,1,0)+IF($K$79=3,1,0)+IF($K$85=3,1,0)+IF($I$94=3,1,0)+IF($K$96=3,1,0)+IF($K$108=3,1,0)+IF($I$111=3,1,0)+IF($K$119=3,1,0)+IF($I$124=3,1,0)+IF($K$130=3,1,0)+IF($I$137=3,1,0)</f>
        <v>6</v>
      </c>
      <c r="S22" s="6"/>
      <c r="T22" s="45">
        <f>IF($K$28="FG",1,0)+IF($I$37="FG",1,0)+IF($K$39="FG",1,0)+IF($K$49="FG",1,0)+IF($I$52="FG",1,0)+IF($K$61="FG",1,0)+IF($I$66="FG",1,0)+IF($K$72="FG",1,0)+IF($I$79="FG",1,0)+IF($I$85="FG",1,0)+IF($K$94="FG",1,0)+IF($I$96="FG",1,0)+IF($I$108="FG",1,0)+IF($K$111="FG",1,0)+IF($I$119="FG",1,0)+IF($K$124="FG",1,0)+IF($I$130="FG",1,0)+IF($K$137="FG",1,0)</f>
        <v>0</v>
      </c>
      <c r="U22" s="6"/>
      <c r="V22" s="45">
        <f>IF($G$28=-3,1,0)+IF($G$37=3,1,0)+IF($G$39=-3,1,0)+IF($G$49=-3,1,0)+IF($G$52=3,1,0)+IF($G$61=-3,1,0)+IF($G$66=3,1,0)+IF($G$72=-3,1,0)+IF($G$79=3,1,0)+IF($G$85=3,1,0)+IF($G$94=-3,1,0)+IF($G$96=3,1,0)+IF($G$108=3,1,0)+IF($G$111=-3,1,0)+IF($G$119=3,1,0)+IF($G$124=-3,1,0)+IF($G$130=3,1,0)+IF($G$137=-3,1,0)</f>
        <v>2</v>
      </c>
      <c r="W22" s="6"/>
      <c r="X22" s="45">
        <f>IF($I$28=1,1,0)+IF($K$37=1,1,0)+IF($I$39=1,1,0)+IF($I$49=1,1,0)+IF($K$52=1,1,0)+IF($I$61=1,1,0)+IF($K$66=1,1,0)+IF($I$72=1,1,0)+IF($K$79=1,1,0)+IF($K$85=1,1,0)+IF($I$94=1,1,0)+IF($K$96=1,1,0)+IF($K$108=1,1,0)+IF($I$111=1,1,0)+IF($K$119=1,1,0)+IF($I$124=1,1,0)+IF($K$130=1,1,0)+IF($I$137=1,1,0)</f>
        <v>5</v>
      </c>
      <c r="Y22" s="6"/>
      <c r="Z22" s="45">
        <f>IF($I$28=2,1,0)+IF($K$37=2,1,0)+IF($I$39=2,1,0)+IF($I$49=2,1,0)+IF($K$52=2,1,0)+IF($I$61=2,1,0)+IF($K$66=2,1,0)+IF($I$72=2,1,0)+IF($K$79=2,1,0)+IF($K$85=2,1,0)+IF($I$94=2,1,0)+IF($K$96=2,1,0)+IF($K$108=2,1,0)+IF($I$111=2,1,0)+IF($K$119=2,1,0)+IF($I$124=2,1,0)+IF($K$130=2,1,0)+IF($I$137=2,1,0)</f>
        <v>2</v>
      </c>
      <c r="AA22" s="6"/>
      <c r="AB22" s="45">
        <f>IF($K$28=2,1,0)+IF($I$37=2,1,0)+IF($K$39=2,1,0)+IF($K$49=2,1,0)+IF($I$52=2,1,0)+IF($K$61=2,1,0)+IF($I$66=2,1,0)+IF($K$72=2,1,0)+IF($I$79=2,1,0)+IF($I$85=2,1,0)+IF($K$94=2,1,0)+IF($I$96=2,1,0)+IF($I$108=2,1,0)+IF($K$111=2,1,0)+IF($I$119=2,1,0)+IF($K$124=2,1,0)+IF($I$130=2,1,0)+IF($K$137=2,1,0)</f>
        <v>2</v>
      </c>
      <c r="AC22" s="6"/>
      <c r="AD22" s="45">
        <f>IF($K$28=1,1,0)+IF($I$37=1,1,0)+IF($K$39=1,1,0)+IF($K$49=1,1,0)+IF($I$52=1,1,0)+IF($K$61=1,1,0)+IF($I$66=1,1,0)+IF($K$72=1,1,0)+IF($I$79=1,1,0)+IF($I$85=1,1,0)+IF($K$94=1,1,0)+IF($I$96=1,1,0)+IF($I$108=1,1,0)+IF($K$111=1,1,0)+IF($I$119=1,1,0)+IF($K$124=1,1,0)+IF($I$130=1,1,0)+IF($K$137=1,1,0)</f>
        <v>4</v>
      </c>
      <c r="AE22" s="6"/>
      <c r="AF22" s="45">
        <f>IF($G$28=3,1,0)+IF($G$37=-3,1,0)+IF($G$39=3,1,0)+IF($G$49=3,1,0)+IF($G$52=-3,1,0)+IF($G$61=3,1,0)+IF($G$66=-3,1,0)+IF($G$72=3,1,0)+IF($G$79=-3,1,0)+IF($G$85=-3,1,0)+IF($G$94=3,1,0)+IF($G$96=-3,1,0)+IF($G$108=-3,1,0)+IF($G$111=3,1,0)+IF($G$119=-3,1,0)+IF($G$124=3,1,0)+IF($G$130=-3,1,0)+IF($G$137=3,1,0)</f>
        <v>0</v>
      </c>
      <c r="AG22" s="6"/>
      <c r="AH22" s="45">
        <f>IF($K$28="FP",1,0)+IF($I$37="FP",1,0)+IF($K$39="FP",1,0)+IF($K$49="FP",1,0)+IF($I$52="FP",1,0)+IF($K$61="FP",1,0)+IF($I$66="FP",1,0)+IF($K$72="FP",1,0)+IF($I$79="FP",1,0)+IF($I$85="FP",1,0)+IF($K$94="FP",1,0)+IF($I$96="FP",1,0)+IF($I$108="FP",1,0)+IF($K$111="FP",1,0)+IF($I$119="FP",1,0)+IF($K$124="FP",1,0)+IF($I$130="FP",1,0)+IF($K$137="FP",1,0)</f>
        <v>0</v>
      </c>
      <c r="AI22" s="6"/>
      <c r="AJ22" s="51">
        <v>0.0</v>
      </c>
      <c r="AK22" s="3">
        <f>AK28+AH33+AK43+AK49+AH54+AK61+AH66+AK72+AH77+AH85+AK90+AH100+AH108+AK113+AH119+AK124+AH130+AK135</f>
        <v>89</v>
      </c>
    </row>
    <row r="23" ht="1.5" customHeight="1">
      <c r="A23" s="41"/>
      <c r="B23" s="58">
        <v>10.0</v>
      </c>
      <c r="C23" s="2"/>
      <c r="D23" s="43"/>
      <c r="E23" s="35"/>
      <c r="F23" s="35"/>
      <c r="G23" s="35"/>
      <c r="H23" s="55"/>
      <c r="L23" s="11" t="s">
        <v>23</v>
      </c>
      <c r="M23" s="4">
        <f>SUM(E27,E33,D39,E45,D51,E58,D64,E70,D76,D84,D90,E96,D104,E110,D116,E122,D128,E134)+AJ23</f>
        <v>38</v>
      </c>
      <c r="N23" s="5">
        <f>IF(ISBLANK($K$27),0,1)+IF(ISBLANK($K$33),0,1)+IF(ISBLANK($I$39),0,1)+IF(ISBLANK($K$45),0,1)+IF(ISBLANK($I$51),0,1)+IF(ISBLANK($K$58),0,1)+IF(ISBLANK($I$64),0,1)+IF(ISBLANK($K$70),0,1)+IF(ISBLANK($I$76),0,1)+IF(ISBLANK($I$84),0,1)+IF(ISBLANK($I$90),0,1)+IF(ISBLANK($K$96),0,1)+IF(ISBLANK($I$104),0,1)+IF(ISBLANK($K$110),0,1)+IF(ISBLANK($I$116),0,1)+IF(ISBLANK($K$122),0,1)+IF(ISBLANK($I$128),0,1)+IF(ISBLANK($K$134),0,1)</f>
        <v>15</v>
      </c>
      <c r="O23" s="6"/>
      <c r="P23" s="5">
        <f>IF($K$27=3,1,0)+IF($K$33=3,1,0)+IF($I$39=3,1,0)+IF($K$45=3,1,0)+IF($I$51=3,1,0)+IF($K$58=3,1,0)+IF($I$64=3,1,0)+IF($K$70=3,1,0)+IF($I$76=3,1,0)+IF($I$84=3,1,0)+IF($I$90=3,1,0)+IF($K$96=3,1,0)+IF($I$104=3,1,0)+IF($K$110=3,1,0)+IF($I$116=3,1,0)+IF($K$122=3,1,0)+IF($I$128=3,1,0)+IF($K$134=3,1,0)</f>
        <v>7</v>
      </c>
      <c r="Q23" s="6"/>
      <c r="R23" s="5">
        <f>IF($I$27=3,1,0)+IF($I$33=3,1,0)+IF($K$39=3,1,0)+IF($I$45=3,1,0)+IF($K$51=3,1,0)+IF($I$58=3,1,0)+IF($K$64=3,1,0)+IF($I$70=3,1,0)+IF($K$76=3,1,0)+IF($K$84=3,1,0)+IF($K$90=3,1,0)+IF($I$96=3,1,0)+IF($K$104=3,1,0)+IF($I$110=3,1,0)+IF($K$116=3,1,0)+IF($I$122=3,1,0)+IF($K$128=3,1,0)+IF($I$134=3,1,0)</f>
        <v>8</v>
      </c>
      <c r="S23" s="6"/>
      <c r="T23" s="45">
        <f>IF($K$27="FG",1,0)+IF($K$33="FG",1,0)+IF($I$39="FG",1,0)+IF($K$45="FG",1,0)+IF($I$51="FG",1,0)+IF($K$58="FG",1,0)+IF($I$64="FG",1,0)+IF($K$70="FG",1,0)+IF($I$76="FG",1,0)+IF($I$84="FG",1,0)+IF($I$90="FG",1,0)+IF($K$96="FG",1,0)+IF($I$104="FG",1,0)+IF($K$110="FG",1,0)+IF($I$116="FG",1,0)+IF($K$122="FG",1,0)+IF($I$128="FG",1,0)+IF($K$134="FG",1,0)</f>
        <v>0</v>
      </c>
      <c r="U23" s="6"/>
      <c r="V23" s="45">
        <f>IF($G$27=-3,1,0)+IF($G$33=-3,1,0)+IF($G$39=3,1,0)+IF($G$45=-3,1,0)+IF($G$51=3,1,0)+IF($G$58=-3,1,0)+IF($G$64=3,1,0)+IF($G$70=-3,1,0)+IF($G$76=3,1,0)+IF($G$84=3,1,0)+IF($G$90=3,1,0)+IF($G$96=-3,1,0)+IF($G$104=3,1,0)+IF($G$110=-3,1,0)+IF($G$116=3,1,0)+IF($G$122=-3,1,0)+IF($G$128=3,1,0)+IF($G$134=-3,1,0)</f>
        <v>5</v>
      </c>
      <c r="W23" s="6"/>
      <c r="X23" s="45">
        <f>IF($I$27=1,1,0)+IF($I$33=1,1,0)+IF($K$39=1,1,0)+IF($I$45=1,1,0)+IF($K$51=1,1,0)+IF($I$58=1,1,0)+IF($K$64=1,1,0)+IF($I$70=1,1,0)+IF($K$76=1,1,0)+IF($K$84=1,1,0)+IF($K$90=1,1,0)+IF($I$96=1,1,0)+IF($K$104=1,1,0)+IF($I$110=1,1,0)+IF($K$116=1,1,0)+IF($I$122=1,1,0)+IF($K$128=1,1,0)+IF($I$134=1,1,0)</f>
        <v>1</v>
      </c>
      <c r="Y23" s="6"/>
      <c r="Z23" s="45">
        <f>IF($I$27=2,1,0)+IF($I$33=2,1,0)+IF($K$39=2,1,0)+IF($I$45=2,1,0)+IF($K$51=2,1,0)+IF($I$58=2,1,0)+IF($K$64=2,1,0)+IF($I$70=2,1,0)+IF($K$76=2,1,0)+IF($K$84=2,1,0)+IF($K$90=2,1,0)+IF($I$96=2,1,0)+IF($K$104=2,1,0)+IF($I$110=2,1,0)+IF($K$116=2,1,0)+IF($I$122=2,1,0)+IF($K$128=2,1,0)+IF($I$134=2,1,0)</f>
        <v>1</v>
      </c>
      <c r="AA23" s="6"/>
      <c r="AB23" s="45">
        <f>IF($K$27=2,1,0)+IF($K$33=2,1,0)+IF($I$39=2,1,0)+IF($K$45=2,1,0)+IF($I$51=2,1,0)+IF($K$58=2,1,0)+IF($I$64=2,1,0)+IF($K$70=2,1,0)+IF($I$76=2,1,0)+IF($I$84=2,1,0)+IF($I$90=2,1,0)+IF($K$96=2,1,0)+IF($I$104=2,1,0)+IF($K$110=2,1,0)+IF($I$116=2,1,0)+IF($K$122=2,1,0)+IF($I$128=2,1,0)+IF($K$134=2,1,0)</f>
        <v>3</v>
      </c>
      <c r="AC23" s="6"/>
      <c r="AD23" s="45">
        <f>IF($K$27=1,1,0)+IF($K$33=1,1,0)+IF($I$39=1,1,0)+IF($K$45=1,1,0)+IF($I$51=1,1,0)+IF($K$58=1,1,0)+IF($I$64=1,1,0)+IF($K$70=1,1,0)+IF($I$76=1,1,0)+IF($I$84=1,1,0)+IF($I$90=1,1,0)+IF($K$96=1,1,0)+IF($I$104=1,1,0)+IF($K$110=1,1,0)+IF($I$116=1,1,0)+IF($K$122=1,1,0)+IF($I$128=1,1,0)+IF($K$134=1,1,0)</f>
        <v>3</v>
      </c>
      <c r="AE23" s="6"/>
      <c r="AF23" s="45">
        <f>IF($G$27=3,1,0)+IF($G$33=3,1,0)+IF($G$39=-3,1,0)+IF($G$45=3,1,0)+IF($G$51=-3,1,0)+IF($G$58=3,1,0)+IF($G$64=-3,1,0)+IF($G$70=3,1,0)+IF($G$76=-3,1,0)+IF($G$84=-3,1,0)+IF($G$90=-3,1,0)+IF($G$96=3,1,0)+IF($G$104=-3,1,0)+IF($G$110=3,1,0)+IF($G$116=-3,1,0)+IF($G$122=3,1,0)+IF($G$128=-3,1,0)+IF($G$134=3,1,0)</f>
        <v>2</v>
      </c>
      <c r="AG23" s="6"/>
      <c r="AH23" s="45">
        <f>IF($K$27="FP",1,0)+IF($K$33="FP",1,0)+IF($I$39="FP",1,0)+IF($K$45="FP",1,0)+IF($I$51="FP",1,0)+IF($K$58="FP",1,0)+IF($I$64="FP",1,0)+IF($K$70="FP",1,0)+IF($I$76="FP",1,0)+IF($I$84="FP",1,0)+IF($I$90="FP",1,0)+IF($K$96="FP",1,0)+IF($I$104="FP",1,0)+IF($K$110="FP",1,0)+IF($I$116="FP",1,0)+IF($K$122="FP",1,0)+IF($I$128="FP",1,0)+IF($K$134="FP",1,0)</f>
        <v>0</v>
      </c>
      <c r="AI23" s="6"/>
      <c r="AJ23" s="51">
        <v>0.0</v>
      </c>
      <c r="AK23" s="3">
        <f>AK27+AH37+AH43+AK48+AH55+AK60+AH68+AK71+AH80+AH84+AK94+AK100+AH107+AK114+AH118+AK126+AH129+AK138</f>
        <v>-11</v>
      </c>
    </row>
    <row r="24" ht="1.5" customHeight="1">
      <c r="A24" s="41" t="s">
        <v>38</v>
      </c>
      <c r="B24" s="28"/>
      <c r="C24" s="28"/>
      <c r="D24" s="28"/>
      <c r="E24" s="28"/>
      <c r="F24" s="28"/>
      <c r="G24" s="28"/>
      <c r="L24" s="28"/>
      <c r="M24" s="38"/>
      <c r="N24" s="28"/>
      <c r="O24" s="28"/>
      <c r="P24" s="37"/>
      <c r="AF24" s="37"/>
      <c r="AG24" s="37"/>
      <c r="AH24" s="37"/>
      <c r="AI24" s="37"/>
      <c r="AJ24" s="28"/>
      <c r="AK24" s="59">
        <f>SUM(AK14:AK23)</f>
        <v>-166</v>
      </c>
    </row>
    <row r="25" ht="1.5" customHeight="1">
      <c r="A25" s="41" t="s">
        <v>39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40"/>
      <c r="N25" s="60"/>
      <c r="O25" s="60"/>
      <c r="P25" s="60"/>
      <c r="Q25" s="60"/>
      <c r="R25" s="60"/>
      <c r="S25" s="60"/>
      <c r="T25" s="60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</row>
    <row r="26" ht="13.5" hidden="1" customHeight="1">
      <c r="A26" s="62" t="s">
        <v>40</v>
      </c>
      <c r="B26" s="28"/>
      <c r="C26" s="28" t="s">
        <v>41</v>
      </c>
      <c r="D26" s="63"/>
      <c r="E26" s="63"/>
      <c r="F26" s="63"/>
      <c r="G26" s="63"/>
      <c r="H26" s="64"/>
      <c r="I26" s="65" t="s">
        <v>42</v>
      </c>
      <c r="J26" s="7"/>
      <c r="K26" s="7"/>
      <c r="L26" s="7"/>
      <c r="M26" s="66" t="s">
        <v>43</v>
      </c>
      <c r="N26" s="67" t="s">
        <v>44</v>
      </c>
      <c r="O26" s="7"/>
      <c r="P26" s="7"/>
      <c r="Q26" s="68"/>
      <c r="R26" s="69" t="s">
        <v>45</v>
      </c>
      <c r="S26" s="7"/>
      <c r="T26" s="7"/>
      <c r="U26" s="68"/>
      <c r="V26" s="67" t="s">
        <v>46</v>
      </c>
      <c r="W26" s="7"/>
      <c r="X26" s="7"/>
      <c r="Y26" s="68"/>
      <c r="Z26" s="69" t="s">
        <v>47</v>
      </c>
      <c r="AA26" s="7"/>
      <c r="AB26" s="7"/>
      <c r="AC26" s="68"/>
      <c r="AD26" s="67" t="s">
        <v>48</v>
      </c>
      <c r="AE26" s="7"/>
      <c r="AF26" s="7"/>
      <c r="AG26" s="70"/>
      <c r="AH26" s="71"/>
      <c r="AI26" s="69" t="s">
        <v>49</v>
      </c>
      <c r="AJ26" s="7"/>
      <c r="AK26" s="72"/>
    </row>
    <row r="27" ht="12.75" hidden="1" customHeight="1">
      <c r="B27" s="73" t="s">
        <v>50</v>
      </c>
      <c r="C27" s="74"/>
      <c r="D27" s="41">
        <f t="shared" ref="D27:D31" si="5">IF(G27&gt;1,4,0)+ IF(G27=1,3,0)+IF(G27=-1,2,0)+IF(G27&lt;-1,1,0)+IF(G27="FP",0,0)+IF(G27="FG",4,0)</f>
        <v>2</v>
      </c>
      <c r="E27" s="41">
        <f t="shared" ref="E27:E31" si="6">IF(G27&lt;-1,4,0)+ IF(G27=-1,3,0)+IF(G27=1,2,0)+IF(G27&gt;1,1,0)+IF(G27="FP",4,0)+IF(G27="FG",0,0)</f>
        <v>3</v>
      </c>
      <c r="F27" s="41"/>
      <c r="G27" s="75">
        <f t="shared" ref="G27:G31" si="7">I27-K27</f>
        <v>-1</v>
      </c>
      <c r="H27" s="76" t="str">
        <f t="shared" ref="H27:H31" si="8">G2</f>
        <v>LE PERTRE 1</v>
      </c>
      <c r="I27" s="77">
        <v>2.0</v>
      </c>
      <c r="J27" s="4" t="s">
        <v>51</v>
      </c>
      <c r="K27" s="78">
        <v>3.0</v>
      </c>
      <c r="L27" s="76" t="str">
        <f>G11</f>
        <v>SAINT PIERRE LA COUR</v>
      </c>
      <c r="M27" s="79"/>
      <c r="N27" s="80">
        <v>18.0</v>
      </c>
      <c r="O27" s="3" t="s">
        <v>51</v>
      </c>
      <c r="P27" s="80">
        <v>25.0</v>
      </c>
      <c r="Q27" s="81"/>
      <c r="R27" s="80">
        <v>25.0</v>
      </c>
      <c r="S27" s="3" t="s">
        <v>51</v>
      </c>
      <c r="T27" s="80">
        <v>22.0</v>
      </c>
      <c r="U27" s="81"/>
      <c r="V27" s="80">
        <v>30.0</v>
      </c>
      <c r="W27" s="3" t="s">
        <v>51</v>
      </c>
      <c r="X27" s="80">
        <v>28.0</v>
      </c>
      <c r="Y27" s="81"/>
      <c r="Z27" s="80">
        <v>23.0</v>
      </c>
      <c r="AA27" s="3"/>
      <c r="AB27" s="80">
        <v>25.0</v>
      </c>
      <c r="AC27" s="81"/>
      <c r="AD27" s="80">
        <v>9.0</v>
      </c>
      <c r="AE27" s="3"/>
      <c r="AF27" s="80">
        <v>15.0</v>
      </c>
      <c r="AG27" s="72"/>
      <c r="AH27" s="44"/>
      <c r="AI27" s="3">
        <f t="shared" ref="AI27:AI31" si="9">N27+R27+V27+Z27+AD27</f>
        <v>105</v>
      </c>
      <c r="AJ27" s="3">
        <f t="shared" ref="AJ27:AJ31" si="10">P27+T27+X27+AB27+AF27</f>
        <v>115</v>
      </c>
      <c r="AK27" s="82">
        <f t="shared" ref="AK27:AK31" si="11">AJ27-AI27</f>
        <v>10</v>
      </c>
    </row>
    <row r="28" ht="12.75" hidden="1" customHeight="1">
      <c r="A28" s="60"/>
      <c r="B28" s="73" t="s">
        <v>52</v>
      </c>
      <c r="C28" s="74"/>
      <c r="D28" s="41">
        <f t="shared" si="5"/>
        <v>3</v>
      </c>
      <c r="E28" s="41">
        <f t="shared" si="6"/>
        <v>2</v>
      </c>
      <c r="F28" s="41"/>
      <c r="G28" s="75">
        <f t="shared" si="7"/>
        <v>1</v>
      </c>
      <c r="H28" s="76" t="str">
        <f t="shared" si="8"/>
        <v>ST JEAN SUR VILAINE 1</v>
      </c>
      <c r="I28" s="77">
        <v>3.0</v>
      </c>
      <c r="J28" s="4" t="s">
        <v>51</v>
      </c>
      <c r="K28" s="78">
        <v>2.0</v>
      </c>
      <c r="L28" s="76" t="str">
        <f>G10</f>
        <v>VAL D’IZE 2</v>
      </c>
      <c r="M28" s="79"/>
      <c r="N28" s="80">
        <v>18.0</v>
      </c>
      <c r="O28" s="80" t="s">
        <v>51</v>
      </c>
      <c r="P28" s="80">
        <v>25.0</v>
      </c>
      <c r="Q28" s="81"/>
      <c r="R28" s="80">
        <v>25.0</v>
      </c>
      <c r="S28" s="80" t="s">
        <v>51</v>
      </c>
      <c r="T28" s="80">
        <v>17.0</v>
      </c>
      <c r="U28" s="81"/>
      <c r="V28" s="80">
        <v>25.0</v>
      </c>
      <c r="W28" s="3"/>
      <c r="X28" s="80">
        <v>22.0</v>
      </c>
      <c r="Y28" s="81"/>
      <c r="Z28" s="80">
        <v>16.0</v>
      </c>
      <c r="AA28" s="3"/>
      <c r="AB28" s="80">
        <v>25.0</v>
      </c>
      <c r="AC28" s="81"/>
      <c r="AD28" s="80">
        <v>15.0</v>
      </c>
      <c r="AE28" s="3"/>
      <c r="AF28" s="80">
        <v>12.0</v>
      </c>
      <c r="AG28" s="83"/>
      <c r="AH28" s="3"/>
      <c r="AI28" s="3">
        <f t="shared" si="9"/>
        <v>99</v>
      </c>
      <c r="AJ28" s="3">
        <f t="shared" si="10"/>
        <v>101</v>
      </c>
      <c r="AK28" s="82">
        <f t="shared" si="11"/>
        <v>2</v>
      </c>
    </row>
    <row r="29" ht="12.75" hidden="1" customHeight="1">
      <c r="A29" s="2">
        <v>39.0</v>
      </c>
      <c r="B29" s="84" t="s">
        <v>53</v>
      </c>
      <c r="C29" s="74"/>
      <c r="D29" s="41">
        <f t="shared" si="5"/>
        <v>4</v>
      </c>
      <c r="E29" s="41">
        <f t="shared" si="6"/>
        <v>1</v>
      </c>
      <c r="F29" s="41"/>
      <c r="G29" s="75">
        <f t="shared" si="7"/>
        <v>3</v>
      </c>
      <c r="H29" s="85" t="str">
        <f t="shared" si="8"/>
        <v>LOUVIGNE DE BAIS</v>
      </c>
      <c r="I29" s="77">
        <v>3.0</v>
      </c>
      <c r="J29" s="4" t="s">
        <v>51</v>
      </c>
      <c r="K29" s="78">
        <v>0.0</v>
      </c>
      <c r="L29" s="85" t="str">
        <f>G9</f>
        <v>CORNILLE</v>
      </c>
      <c r="M29" s="86"/>
      <c r="N29" s="80">
        <v>25.0</v>
      </c>
      <c r="O29" s="3"/>
      <c r="P29" s="80">
        <v>22.0</v>
      </c>
      <c r="Q29" s="81"/>
      <c r="R29" s="80">
        <v>25.0</v>
      </c>
      <c r="S29" s="3"/>
      <c r="T29" s="80">
        <v>8.0</v>
      </c>
      <c r="U29" s="81"/>
      <c r="V29" s="80">
        <v>25.0</v>
      </c>
      <c r="W29" s="3"/>
      <c r="X29" s="80">
        <v>12.0</v>
      </c>
      <c r="Y29" s="81"/>
      <c r="Z29" s="3"/>
      <c r="AA29" s="3"/>
      <c r="AB29" s="3"/>
      <c r="AC29" s="81"/>
      <c r="AD29" s="3"/>
      <c r="AE29" s="3"/>
      <c r="AF29" s="3"/>
      <c r="AG29" s="83"/>
      <c r="AH29" s="3"/>
      <c r="AI29" s="3">
        <f t="shared" si="9"/>
        <v>75</v>
      </c>
      <c r="AJ29" s="3">
        <f t="shared" si="10"/>
        <v>42</v>
      </c>
      <c r="AK29" s="82">
        <f t="shared" si="11"/>
        <v>-33</v>
      </c>
    </row>
    <row r="30" ht="12.75" hidden="1" customHeight="1">
      <c r="A30" s="87">
        <v>43371.0</v>
      </c>
      <c r="B30" s="73" t="s">
        <v>54</v>
      </c>
      <c r="C30" s="74"/>
      <c r="D30" s="41">
        <f t="shared" si="5"/>
        <v>0</v>
      </c>
      <c r="E30" s="41">
        <f t="shared" si="6"/>
        <v>0</v>
      </c>
      <c r="F30" s="41"/>
      <c r="G30" s="75">
        <f t="shared" si="7"/>
        <v>0</v>
      </c>
      <c r="H30" s="85" t="str">
        <f t="shared" si="8"/>
        <v>EXEMPT</v>
      </c>
      <c r="I30" s="77"/>
      <c r="J30" s="4" t="s">
        <v>51</v>
      </c>
      <c r="K30" s="78"/>
      <c r="L30" s="85" t="str">
        <f>G8</f>
        <v>ST JEAN SUR VILAINE 2</v>
      </c>
      <c r="M30" s="79"/>
      <c r="N30" s="88"/>
      <c r="O30" s="88"/>
      <c r="P30" s="88"/>
      <c r="Q30" s="89"/>
      <c r="R30" s="88"/>
      <c r="S30" s="88"/>
      <c r="T30" s="88"/>
      <c r="U30" s="89"/>
      <c r="V30" s="88"/>
      <c r="W30" s="88"/>
      <c r="X30" s="88"/>
      <c r="Y30" s="89"/>
      <c r="Z30" s="88"/>
      <c r="AA30" s="88"/>
      <c r="AB30" s="88"/>
      <c r="AC30" s="89"/>
      <c r="AD30" s="88"/>
      <c r="AE30" s="88"/>
      <c r="AF30" s="88"/>
      <c r="AG30" s="90"/>
      <c r="AH30" s="88"/>
      <c r="AI30" s="88">
        <f t="shared" si="9"/>
        <v>0</v>
      </c>
      <c r="AJ30" s="88">
        <f t="shared" si="10"/>
        <v>0</v>
      </c>
      <c r="AK30" s="82">
        <f t="shared" si="11"/>
        <v>0</v>
      </c>
    </row>
    <row r="31" ht="13.5" hidden="1" customHeight="1">
      <c r="B31" s="73" t="s">
        <v>55</v>
      </c>
      <c r="C31" s="74"/>
      <c r="D31" s="41">
        <f t="shared" si="5"/>
        <v>4</v>
      </c>
      <c r="E31" s="41">
        <f t="shared" si="6"/>
        <v>1</v>
      </c>
      <c r="F31" s="41"/>
      <c r="G31" s="75">
        <f t="shared" si="7"/>
        <v>2</v>
      </c>
      <c r="H31" s="85" t="str">
        <f t="shared" si="8"/>
        <v>ETRELLES</v>
      </c>
      <c r="I31" s="77">
        <v>3.0</v>
      </c>
      <c r="J31" s="4" t="s">
        <v>51</v>
      </c>
      <c r="K31" s="78">
        <v>1.0</v>
      </c>
      <c r="L31" s="85" t="str">
        <f>G7</f>
        <v>LE PERTRE 2</v>
      </c>
      <c r="M31" s="79"/>
      <c r="N31" s="80">
        <v>15.0</v>
      </c>
      <c r="O31" s="3"/>
      <c r="P31" s="80">
        <v>25.0</v>
      </c>
      <c r="Q31" s="81"/>
      <c r="R31" s="80">
        <v>25.0</v>
      </c>
      <c r="S31" s="3"/>
      <c r="T31" s="80">
        <v>19.0</v>
      </c>
      <c r="U31" s="81"/>
      <c r="V31" s="80">
        <v>25.0</v>
      </c>
      <c r="W31" s="3"/>
      <c r="X31" s="80">
        <v>21.0</v>
      </c>
      <c r="Y31" s="81"/>
      <c r="Z31" s="80">
        <v>25.0</v>
      </c>
      <c r="AA31" s="3"/>
      <c r="AB31" s="80">
        <v>15.0</v>
      </c>
      <c r="AC31" s="81"/>
      <c r="AD31" s="3"/>
      <c r="AE31" s="3"/>
      <c r="AF31" s="3"/>
      <c r="AG31" s="83"/>
      <c r="AH31" s="3"/>
      <c r="AI31" s="3">
        <f t="shared" si="9"/>
        <v>90</v>
      </c>
      <c r="AJ31" s="3">
        <f t="shared" si="10"/>
        <v>80</v>
      </c>
      <c r="AK31" s="82">
        <f t="shared" si="11"/>
        <v>-10</v>
      </c>
    </row>
    <row r="32" ht="13.5" hidden="1" customHeight="1">
      <c r="C32" s="74"/>
      <c r="D32" s="41"/>
      <c r="E32" s="41"/>
      <c r="G32" s="75"/>
      <c r="H32" s="91"/>
      <c r="I32" s="92"/>
      <c r="J32" s="92"/>
      <c r="K32" s="92"/>
      <c r="L32" s="91"/>
      <c r="M32" s="93"/>
      <c r="N32" s="94"/>
      <c r="O32" s="92"/>
      <c r="P32" s="92"/>
      <c r="R32" s="92"/>
      <c r="S32" s="92"/>
      <c r="T32" s="92"/>
      <c r="V32" s="92"/>
      <c r="W32" s="92"/>
      <c r="X32" s="92"/>
      <c r="Z32" s="92"/>
      <c r="AA32" s="92"/>
      <c r="AB32" s="92"/>
      <c r="AD32" s="92"/>
      <c r="AE32" s="39"/>
      <c r="AF32" s="92"/>
      <c r="AH32" s="92"/>
      <c r="AI32" s="3"/>
      <c r="AJ32" s="3"/>
    </row>
    <row r="33" ht="12.75" hidden="1" customHeight="1">
      <c r="B33" s="73" t="s">
        <v>56</v>
      </c>
      <c r="C33" s="74"/>
      <c r="D33" s="41">
        <f t="shared" ref="D33:D37" si="12">IF(G33&gt;1,4,0)+ IF(G33=1,3,0)+IF(G33=-1,2,0)+IF(G33&lt;-1,1,0)+IF(G33="FP",0,0)+IF(G33="FG",4,0)</f>
        <v>3</v>
      </c>
      <c r="E33" s="41">
        <f t="shared" ref="E33:E37" si="13">IF(G33&lt;-1,4,0)+ IF(G33=-1,3,0)+IF(G33=1,2,0)+IF(G33&gt;1,1,0)+IF(G33="FP",4,0)+IF(G33="FG",0,0)</f>
        <v>2</v>
      </c>
      <c r="F33" s="41"/>
      <c r="G33" s="75">
        <f t="shared" ref="G33:G37" si="14">I33-K33</f>
        <v>1</v>
      </c>
      <c r="H33" s="85" t="str">
        <f t="shared" ref="H33:H37" si="15">G6</f>
        <v>ETRELLES</v>
      </c>
      <c r="I33" s="77">
        <v>3.0</v>
      </c>
      <c r="J33" s="4" t="s">
        <v>51</v>
      </c>
      <c r="K33" s="78">
        <v>2.0</v>
      </c>
      <c r="L33" s="85" t="str">
        <f>G11</f>
        <v>SAINT PIERRE LA COUR</v>
      </c>
      <c r="M33" s="79"/>
      <c r="N33" s="80">
        <v>23.0</v>
      </c>
      <c r="O33" s="3"/>
      <c r="P33" s="80">
        <v>25.0</v>
      </c>
      <c r="Q33" s="81"/>
      <c r="R33" s="80">
        <v>24.0</v>
      </c>
      <c r="S33" s="3"/>
      <c r="T33" s="80">
        <v>26.0</v>
      </c>
      <c r="U33" s="81"/>
      <c r="V33" s="80">
        <v>26.0</v>
      </c>
      <c r="W33" s="3"/>
      <c r="X33" s="80">
        <v>24.0</v>
      </c>
      <c r="Y33" s="81"/>
      <c r="Z33" s="80">
        <v>25.0</v>
      </c>
      <c r="AA33" s="3"/>
      <c r="AB33" s="80">
        <v>23.0</v>
      </c>
      <c r="AC33" s="81"/>
      <c r="AD33" s="80">
        <v>15.0</v>
      </c>
      <c r="AE33" s="80"/>
      <c r="AF33" s="80">
        <v>4.0</v>
      </c>
      <c r="AG33" s="72"/>
      <c r="AH33" s="44"/>
      <c r="AI33" s="3">
        <f t="shared" ref="AI33:AI37" si="16">N33+R33+V33+Z33+AD33</f>
        <v>113</v>
      </c>
      <c r="AJ33" s="3">
        <f t="shared" ref="AJ33:AJ37" si="17">P33+T33+X33+AB33+AF33</f>
        <v>102</v>
      </c>
      <c r="AK33" s="82">
        <f t="shared" ref="AK33:AK37" si="18">AJ33-AI33</f>
        <v>-11</v>
      </c>
    </row>
    <row r="34" ht="12.75" hidden="1" customHeight="1">
      <c r="A34" s="60"/>
      <c r="B34" s="73" t="s">
        <v>57</v>
      </c>
      <c r="C34" s="74"/>
      <c r="D34" s="41">
        <f t="shared" si="12"/>
        <v>0</v>
      </c>
      <c r="E34" s="41">
        <f t="shared" si="13"/>
        <v>0</v>
      </c>
      <c r="F34" s="41"/>
      <c r="G34" s="75">
        <f t="shared" si="14"/>
        <v>0</v>
      </c>
      <c r="H34" s="85" t="str">
        <f t="shared" si="15"/>
        <v>LE PERTRE 2</v>
      </c>
      <c r="I34" s="95"/>
      <c r="J34" s="4" t="s">
        <v>51</v>
      </c>
      <c r="K34" s="4"/>
      <c r="L34" s="85" t="str">
        <f>G5</f>
        <v>EXEMPT</v>
      </c>
      <c r="M34" s="79"/>
      <c r="N34" s="88"/>
      <c r="O34" s="88"/>
      <c r="P34" s="88"/>
      <c r="Q34" s="89"/>
      <c r="R34" s="88"/>
      <c r="S34" s="88"/>
      <c r="T34" s="88"/>
      <c r="U34" s="89"/>
      <c r="V34" s="88"/>
      <c r="W34" s="88"/>
      <c r="X34" s="88"/>
      <c r="Y34" s="89"/>
      <c r="Z34" s="88"/>
      <c r="AA34" s="88"/>
      <c r="AB34" s="88"/>
      <c r="AC34" s="89"/>
      <c r="AD34" s="88"/>
      <c r="AE34" s="88"/>
      <c r="AF34" s="88"/>
      <c r="AG34" s="90"/>
      <c r="AH34" s="88"/>
      <c r="AI34" s="88">
        <f t="shared" si="16"/>
        <v>0</v>
      </c>
      <c r="AJ34" s="88">
        <f t="shared" si="17"/>
        <v>0</v>
      </c>
      <c r="AK34" s="82">
        <f t="shared" si="18"/>
        <v>0</v>
      </c>
    </row>
    <row r="35" ht="12.75" hidden="1" customHeight="1">
      <c r="A35" s="15">
        <v>40.0</v>
      </c>
      <c r="B35" s="84" t="s">
        <v>58</v>
      </c>
      <c r="C35" s="74"/>
      <c r="D35" s="41">
        <f t="shared" si="12"/>
        <v>1</v>
      </c>
      <c r="E35" s="41">
        <f t="shared" si="13"/>
        <v>4</v>
      </c>
      <c r="F35" s="41"/>
      <c r="G35" s="75">
        <f t="shared" si="14"/>
        <v>-3</v>
      </c>
      <c r="H35" s="85" t="str">
        <f t="shared" si="15"/>
        <v>ST JEAN SUR VILAINE 2</v>
      </c>
      <c r="I35" s="77">
        <v>0.0</v>
      </c>
      <c r="J35" s="4" t="s">
        <v>51</v>
      </c>
      <c r="K35" s="78">
        <v>3.0</v>
      </c>
      <c r="L35" s="85" t="str">
        <f>G4</f>
        <v>LOUVIGNE DE BAIS</v>
      </c>
      <c r="M35" s="79"/>
      <c r="N35" s="80">
        <v>22.0</v>
      </c>
      <c r="O35" s="3"/>
      <c r="P35" s="80">
        <v>25.0</v>
      </c>
      <c r="Q35" s="81"/>
      <c r="R35" s="80">
        <v>18.0</v>
      </c>
      <c r="S35" s="3"/>
      <c r="T35" s="80">
        <v>25.0</v>
      </c>
      <c r="U35" s="81"/>
      <c r="V35" s="80">
        <v>23.0</v>
      </c>
      <c r="W35" s="3"/>
      <c r="X35" s="80">
        <v>25.0</v>
      </c>
      <c r="Y35" s="81"/>
      <c r="Z35" s="3"/>
      <c r="AA35" s="3"/>
      <c r="AB35" s="3"/>
      <c r="AC35" s="81"/>
      <c r="AD35" s="3"/>
      <c r="AE35" s="3"/>
      <c r="AF35" s="3"/>
      <c r="AG35" s="83"/>
      <c r="AH35" s="3"/>
      <c r="AI35" s="3">
        <f t="shared" si="16"/>
        <v>63</v>
      </c>
      <c r="AJ35" s="3">
        <f t="shared" si="17"/>
        <v>75</v>
      </c>
      <c r="AK35" s="82">
        <f t="shared" si="18"/>
        <v>12</v>
      </c>
    </row>
    <row r="36" ht="12.75" hidden="1" customHeight="1">
      <c r="A36" s="87">
        <v>43378.0</v>
      </c>
      <c r="B36" s="73" t="s">
        <v>59</v>
      </c>
      <c r="C36" s="74"/>
      <c r="D36" s="41">
        <f t="shared" si="12"/>
        <v>3</v>
      </c>
      <c r="E36" s="41">
        <f t="shared" si="13"/>
        <v>2</v>
      </c>
      <c r="F36" s="41"/>
      <c r="G36" s="75">
        <f t="shared" si="14"/>
        <v>1</v>
      </c>
      <c r="H36" s="85" t="str">
        <f t="shared" si="15"/>
        <v>CORNILLE</v>
      </c>
      <c r="I36" s="77">
        <v>3.0</v>
      </c>
      <c r="J36" s="4" t="s">
        <v>51</v>
      </c>
      <c r="K36" s="78">
        <v>2.0</v>
      </c>
      <c r="L36" s="85" t="str">
        <f>G3</f>
        <v>ST JEAN SUR VILAINE 1</v>
      </c>
      <c r="M36" s="79"/>
      <c r="N36" s="80">
        <v>30.0</v>
      </c>
      <c r="O36" s="3"/>
      <c r="P36" s="80">
        <v>28.0</v>
      </c>
      <c r="Q36" s="81"/>
      <c r="R36" s="80">
        <v>25.0</v>
      </c>
      <c r="S36" s="3"/>
      <c r="T36" s="80">
        <v>21.0</v>
      </c>
      <c r="U36" s="81"/>
      <c r="V36" s="80">
        <v>11.0</v>
      </c>
      <c r="W36" s="3"/>
      <c r="X36" s="80">
        <v>25.0</v>
      </c>
      <c r="Y36" s="81"/>
      <c r="Z36" s="80">
        <v>20.0</v>
      </c>
      <c r="AA36" s="3"/>
      <c r="AB36" s="80">
        <v>25.0</v>
      </c>
      <c r="AC36" s="81"/>
      <c r="AD36" s="80">
        <v>15.0</v>
      </c>
      <c r="AE36" s="3"/>
      <c r="AF36" s="80">
        <v>13.0</v>
      </c>
      <c r="AG36" s="83"/>
      <c r="AH36" s="3"/>
      <c r="AI36" s="3">
        <f t="shared" si="16"/>
        <v>101</v>
      </c>
      <c r="AJ36" s="3">
        <f t="shared" si="17"/>
        <v>112</v>
      </c>
      <c r="AK36" s="82">
        <f t="shared" si="18"/>
        <v>11</v>
      </c>
    </row>
    <row r="37" ht="13.5" hidden="1" customHeight="1">
      <c r="B37" s="73" t="s">
        <v>60</v>
      </c>
      <c r="C37" s="96"/>
      <c r="D37" s="41">
        <f t="shared" si="12"/>
        <v>4</v>
      </c>
      <c r="E37" s="41">
        <f t="shared" si="13"/>
        <v>1</v>
      </c>
      <c r="F37" s="41"/>
      <c r="G37" s="75">
        <f t="shared" si="14"/>
        <v>2</v>
      </c>
      <c r="H37" s="85" t="str">
        <f t="shared" si="15"/>
        <v>VAL D’IZE 2</v>
      </c>
      <c r="I37" s="77">
        <v>3.0</v>
      </c>
      <c r="J37" s="4" t="s">
        <v>51</v>
      </c>
      <c r="K37" s="78">
        <v>1.0</v>
      </c>
      <c r="L37" s="85" t="str">
        <f>G2</f>
        <v>LE PERTRE 1</v>
      </c>
      <c r="M37" s="79"/>
      <c r="N37" s="80">
        <v>25.0</v>
      </c>
      <c r="O37" s="3"/>
      <c r="P37" s="80">
        <v>10.0</v>
      </c>
      <c r="Q37" s="81"/>
      <c r="R37" s="80">
        <v>25.0</v>
      </c>
      <c r="S37" s="3"/>
      <c r="T37" s="80">
        <v>17.0</v>
      </c>
      <c r="U37" s="81"/>
      <c r="V37" s="80">
        <v>23.0</v>
      </c>
      <c r="W37" s="3"/>
      <c r="X37" s="80">
        <v>25.0</v>
      </c>
      <c r="Y37" s="81"/>
      <c r="Z37" s="80">
        <v>25.0</v>
      </c>
      <c r="AA37" s="3"/>
      <c r="AB37" s="80">
        <v>10.0</v>
      </c>
      <c r="AC37" s="81"/>
      <c r="AD37" s="3"/>
      <c r="AE37" s="3"/>
      <c r="AF37" s="3"/>
      <c r="AG37" s="83"/>
      <c r="AH37" s="3"/>
      <c r="AI37" s="3">
        <f t="shared" si="16"/>
        <v>98</v>
      </c>
      <c r="AJ37" s="3">
        <f t="shared" si="17"/>
        <v>62</v>
      </c>
      <c r="AK37" s="82">
        <f t="shared" si="18"/>
        <v>-36</v>
      </c>
    </row>
    <row r="38" ht="13.5" hidden="1" customHeight="1">
      <c r="C38" s="96"/>
      <c r="D38" s="41"/>
      <c r="E38" s="41"/>
      <c r="G38" s="75"/>
      <c r="H38" s="91"/>
      <c r="I38" s="92"/>
      <c r="J38" s="92"/>
      <c r="K38" s="92"/>
      <c r="L38" s="91"/>
      <c r="M38" s="97"/>
      <c r="N38" s="92"/>
      <c r="O38" s="92"/>
      <c r="P38" s="92"/>
      <c r="R38" s="92"/>
      <c r="S38" s="92"/>
      <c r="T38" s="92"/>
      <c r="V38" s="92"/>
      <c r="W38" s="92"/>
      <c r="X38" s="92"/>
      <c r="Z38" s="92"/>
      <c r="AA38" s="92"/>
      <c r="AB38" s="92"/>
      <c r="AD38" s="92"/>
      <c r="AE38" s="92"/>
      <c r="AF38" s="92"/>
      <c r="AH38" s="92"/>
      <c r="AI38" s="3"/>
      <c r="AJ38" s="3"/>
    </row>
    <row r="39" ht="12.75" hidden="1" customHeight="1">
      <c r="B39" s="73" t="s">
        <v>61</v>
      </c>
      <c r="D39" s="41">
        <f t="shared" ref="D39:D43" si="19">IF(G39&gt;1,4,0)+ IF(G39=1,3,0)+IF(G39=-1,2,0)+IF(G39&lt;-1,1,0)+IF(G39="FP",0,0)+IF(G39="FG",4,0)</f>
        <v>1</v>
      </c>
      <c r="E39" s="41">
        <f t="shared" ref="E39:E43" si="20">IF(G39&lt;-1,4,0)+ IF(G39=-1,3,0)+IF(G39=1,2,0)+IF(G39&gt;1,1,0)+IF(G39="FP",4,0)+IF(G39="FG",0,0)</f>
        <v>4</v>
      </c>
      <c r="F39" s="41"/>
      <c r="G39" s="75">
        <f t="shared" ref="G39:G43" si="21">I39-K39</f>
        <v>-2</v>
      </c>
      <c r="H39" s="98" t="str">
        <f>G11</f>
        <v>SAINT PIERRE LA COUR</v>
      </c>
      <c r="I39" s="77">
        <v>1.0</v>
      </c>
      <c r="J39" s="4" t="s">
        <v>51</v>
      </c>
      <c r="K39" s="78">
        <v>3.0</v>
      </c>
      <c r="L39" s="98" t="str">
        <f>G10</f>
        <v>VAL D’IZE 2</v>
      </c>
      <c r="M39" s="79"/>
      <c r="N39" s="80">
        <v>15.0</v>
      </c>
      <c r="O39" s="3"/>
      <c r="P39" s="80">
        <v>25.0</v>
      </c>
      <c r="Q39" s="81"/>
      <c r="R39" s="80">
        <v>21.0</v>
      </c>
      <c r="S39" s="3"/>
      <c r="T39" s="80">
        <v>25.0</v>
      </c>
      <c r="U39" s="81"/>
      <c r="V39" s="80">
        <v>25.0</v>
      </c>
      <c r="W39" s="3"/>
      <c r="X39" s="80">
        <v>18.0</v>
      </c>
      <c r="Y39" s="81"/>
      <c r="Z39" s="80">
        <v>18.0</v>
      </c>
      <c r="AA39" s="3"/>
      <c r="AB39" s="80">
        <v>25.0</v>
      </c>
      <c r="AC39" s="81"/>
      <c r="AD39" s="3"/>
      <c r="AE39" s="3"/>
      <c r="AF39" s="3"/>
      <c r="AG39" s="72"/>
      <c r="AH39" s="44"/>
      <c r="AI39" s="3">
        <f t="shared" ref="AI39:AI43" si="22">N39+R39+V39+Z39+AD39</f>
        <v>79</v>
      </c>
      <c r="AJ39" s="3">
        <f t="shared" ref="AJ39:AJ43" si="23">P39+T39+X39+AB39+AF39</f>
        <v>93</v>
      </c>
      <c r="AK39" s="82">
        <f t="shared" ref="AK39:AK43" si="24">AJ39-AI39</f>
        <v>14</v>
      </c>
    </row>
    <row r="40" ht="12.75" hidden="1" customHeight="1">
      <c r="A40" s="60"/>
      <c r="B40" s="73" t="s">
        <v>62</v>
      </c>
      <c r="D40" s="41">
        <f t="shared" si="19"/>
        <v>2</v>
      </c>
      <c r="E40" s="41">
        <f t="shared" si="20"/>
        <v>3</v>
      </c>
      <c r="F40" s="41"/>
      <c r="G40" s="75">
        <f t="shared" si="21"/>
        <v>-1</v>
      </c>
      <c r="H40" s="85" t="str">
        <f t="shared" ref="H40:H43" si="25">G2</f>
        <v>LE PERTRE 1</v>
      </c>
      <c r="I40" s="77">
        <v>2.0</v>
      </c>
      <c r="J40" s="4" t="s">
        <v>51</v>
      </c>
      <c r="K40" s="78">
        <v>3.0</v>
      </c>
      <c r="L40" s="85" t="str">
        <f>G9</f>
        <v>CORNILLE</v>
      </c>
      <c r="M40" s="79"/>
      <c r="N40" s="80">
        <v>22.0</v>
      </c>
      <c r="O40" s="3"/>
      <c r="P40" s="80">
        <v>25.0</v>
      </c>
      <c r="Q40" s="81"/>
      <c r="R40" s="80">
        <v>25.0</v>
      </c>
      <c r="S40" s="3"/>
      <c r="T40" s="80">
        <v>23.0</v>
      </c>
      <c r="U40" s="81"/>
      <c r="V40" s="80">
        <v>25.0</v>
      </c>
      <c r="W40" s="3"/>
      <c r="X40" s="80">
        <v>15.0</v>
      </c>
      <c r="Y40" s="81"/>
      <c r="Z40" s="80">
        <v>22.0</v>
      </c>
      <c r="AA40" s="3"/>
      <c r="AB40" s="80">
        <v>25.0</v>
      </c>
      <c r="AC40" s="81"/>
      <c r="AD40" s="80">
        <v>13.0</v>
      </c>
      <c r="AE40" s="3"/>
      <c r="AF40" s="80">
        <v>15.0</v>
      </c>
      <c r="AG40" s="83"/>
      <c r="AH40" s="3"/>
      <c r="AI40" s="3">
        <f t="shared" si="22"/>
        <v>107</v>
      </c>
      <c r="AJ40" s="3">
        <f t="shared" si="23"/>
        <v>103</v>
      </c>
      <c r="AK40" s="82">
        <f t="shared" si="24"/>
        <v>-4</v>
      </c>
    </row>
    <row r="41" ht="12.75" hidden="1" customHeight="1">
      <c r="A41" s="15">
        <v>41.0</v>
      </c>
      <c r="B41" s="84" t="s">
        <v>63</v>
      </c>
      <c r="D41" s="41">
        <f t="shared" si="19"/>
        <v>4</v>
      </c>
      <c r="E41" s="41">
        <f t="shared" si="20"/>
        <v>1</v>
      </c>
      <c r="F41" s="41"/>
      <c r="G41" s="75">
        <f t="shared" si="21"/>
        <v>2</v>
      </c>
      <c r="H41" s="85" t="str">
        <f t="shared" si="25"/>
        <v>ST JEAN SUR VILAINE 1</v>
      </c>
      <c r="I41" s="77">
        <v>3.0</v>
      </c>
      <c r="J41" s="4" t="s">
        <v>51</v>
      </c>
      <c r="K41" s="78">
        <v>1.0</v>
      </c>
      <c r="L41" s="85" t="str">
        <f>G8</f>
        <v>ST JEAN SUR VILAINE 2</v>
      </c>
      <c r="M41" s="79"/>
      <c r="N41" s="80">
        <v>25.0</v>
      </c>
      <c r="O41" s="3"/>
      <c r="P41" s="80">
        <v>22.0</v>
      </c>
      <c r="Q41" s="81"/>
      <c r="R41" s="80">
        <v>13.0</v>
      </c>
      <c r="S41" s="3"/>
      <c r="T41" s="80">
        <v>25.0</v>
      </c>
      <c r="U41" s="81"/>
      <c r="V41" s="80">
        <v>25.0</v>
      </c>
      <c r="W41" s="3"/>
      <c r="X41" s="80">
        <v>21.0</v>
      </c>
      <c r="Y41" s="81"/>
      <c r="Z41" s="80">
        <v>25.0</v>
      </c>
      <c r="AA41" s="80"/>
      <c r="AB41" s="80">
        <v>19.0</v>
      </c>
      <c r="AC41" s="81"/>
      <c r="AD41" s="3"/>
      <c r="AE41" s="3"/>
      <c r="AF41" s="3"/>
      <c r="AG41" s="83"/>
      <c r="AH41" s="3"/>
      <c r="AI41" s="3">
        <f t="shared" si="22"/>
        <v>88</v>
      </c>
      <c r="AJ41" s="3">
        <f t="shared" si="23"/>
        <v>87</v>
      </c>
      <c r="AK41" s="82">
        <f t="shared" si="24"/>
        <v>-1</v>
      </c>
    </row>
    <row r="42" ht="12.75" hidden="1" customHeight="1">
      <c r="A42" s="99">
        <v>43385.0</v>
      </c>
      <c r="B42" s="73" t="s">
        <v>64</v>
      </c>
      <c r="D42" s="41">
        <f t="shared" si="19"/>
        <v>4</v>
      </c>
      <c r="E42" s="41">
        <f t="shared" si="20"/>
        <v>1</v>
      </c>
      <c r="F42" s="41"/>
      <c r="G42" s="75">
        <f t="shared" si="21"/>
        <v>3</v>
      </c>
      <c r="H42" s="85" t="str">
        <f t="shared" si="25"/>
        <v>LOUVIGNE DE BAIS</v>
      </c>
      <c r="I42" s="77">
        <v>3.0</v>
      </c>
      <c r="J42" s="4" t="s">
        <v>51</v>
      </c>
      <c r="K42" s="78">
        <v>0.0</v>
      </c>
      <c r="L42" s="85" t="str">
        <f>G7</f>
        <v>LE PERTRE 2</v>
      </c>
      <c r="M42" s="79"/>
      <c r="N42" s="80">
        <v>25.0</v>
      </c>
      <c r="O42" s="3"/>
      <c r="P42" s="80">
        <v>20.0</v>
      </c>
      <c r="Q42" s="81"/>
      <c r="R42" s="80">
        <v>25.0</v>
      </c>
      <c r="S42" s="3"/>
      <c r="T42" s="80">
        <v>23.0</v>
      </c>
      <c r="U42" s="81"/>
      <c r="V42" s="80">
        <v>25.0</v>
      </c>
      <c r="W42" s="3"/>
      <c r="X42" s="80">
        <v>10.0</v>
      </c>
      <c r="Y42" s="81"/>
      <c r="Z42" s="3"/>
      <c r="AA42" s="3"/>
      <c r="AB42" s="3"/>
      <c r="AC42" s="81"/>
      <c r="AD42" s="3"/>
      <c r="AE42" s="3"/>
      <c r="AF42" s="3"/>
      <c r="AG42" s="83"/>
      <c r="AH42" s="3"/>
      <c r="AI42" s="3">
        <f t="shared" si="22"/>
        <v>75</v>
      </c>
      <c r="AJ42" s="3">
        <f t="shared" si="23"/>
        <v>53</v>
      </c>
      <c r="AK42" s="82">
        <f t="shared" si="24"/>
        <v>-22</v>
      </c>
    </row>
    <row r="43" ht="13.5" hidden="1" customHeight="1">
      <c r="B43" s="73" t="s">
        <v>65</v>
      </c>
      <c r="D43" s="41">
        <f t="shared" si="19"/>
        <v>0</v>
      </c>
      <c r="E43" s="41">
        <f t="shared" si="20"/>
        <v>0</v>
      </c>
      <c r="F43" s="41"/>
      <c r="G43" s="75">
        <f t="shared" si="21"/>
        <v>0</v>
      </c>
      <c r="H43" s="85" t="str">
        <f t="shared" si="25"/>
        <v>EXEMPT</v>
      </c>
      <c r="I43" s="95"/>
      <c r="J43" s="4" t="s">
        <v>51</v>
      </c>
      <c r="K43" s="4"/>
      <c r="L43" s="85" t="str">
        <f>G6</f>
        <v>ETRELLES</v>
      </c>
      <c r="M43" s="79"/>
      <c r="N43" s="88"/>
      <c r="O43" s="88"/>
      <c r="P43" s="88"/>
      <c r="Q43" s="89"/>
      <c r="R43" s="88"/>
      <c r="S43" s="88"/>
      <c r="T43" s="88"/>
      <c r="U43" s="89"/>
      <c r="V43" s="88"/>
      <c r="W43" s="88"/>
      <c r="X43" s="88"/>
      <c r="Y43" s="89"/>
      <c r="Z43" s="88"/>
      <c r="AA43" s="88"/>
      <c r="AB43" s="88"/>
      <c r="AC43" s="89"/>
      <c r="AD43" s="88"/>
      <c r="AE43" s="88"/>
      <c r="AF43" s="88"/>
      <c r="AG43" s="90"/>
      <c r="AH43" s="88"/>
      <c r="AI43" s="88">
        <f t="shared" si="22"/>
        <v>0</v>
      </c>
      <c r="AJ43" s="88">
        <f t="shared" si="23"/>
        <v>0</v>
      </c>
      <c r="AK43" s="82">
        <f t="shared" si="24"/>
        <v>0</v>
      </c>
    </row>
    <row r="44" ht="13.5" hidden="1" customHeight="1">
      <c r="D44" s="41"/>
      <c r="E44" s="41"/>
      <c r="G44" s="75"/>
      <c r="H44" s="91"/>
      <c r="I44" s="92"/>
      <c r="J44" s="92"/>
      <c r="K44" s="92"/>
      <c r="L44" s="92"/>
      <c r="M44" s="97"/>
      <c r="N44" s="92"/>
      <c r="O44" s="92"/>
      <c r="P44" s="92"/>
      <c r="R44" s="92"/>
      <c r="S44" s="92"/>
      <c r="T44" s="92"/>
      <c r="V44" s="92"/>
      <c r="W44" s="92"/>
      <c r="X44" s="92"/>
      <c r="Z44" s="92"/>
      <c r="AA44" s="92"/>
      <c r="AB44" s="92"/>
      <c r="AD44" s="92"/>
      <c r="AE44" s="92"/>
      <c r="AF44" s="92"/>
      <c r="AH44" s="92"/>
      <c r="AI44" s="3"/>
      <c r="AJ44" s="3"/>
    </row>
    <row r="45" ht="12.75" hidden="1" customHeight="1">
      <c r="B45" s="73" t="s">
        <v>66</v>
      </c>
      <c r="D45" s="41">
        <f t="shared" ref="D45:D49" si="26">IF(G45&gt;1,4,0)+ IF(G45=1,3,0)+IF(G45=-1,2,0)+IF(G45&lt;-1,1,0)+IF(G45="FP",0,0)+IF(G45="FG",4,0)</f>
        <v>0</v>
      </c>
      <c r="E45" s="41">
        <f t="shared" ref="E45:E49" si="27">IF(G45&lt;-1,4,0)+ IF(G45=-1,3,0)+IF(G45=1,2,0)+IF(G45&gt;1,1,0)+IF(G45="FP",4,0)+IF(G45="FG",0,0)</f>
        <v>0</v>
      </c>
      <c r="F45" s="41"/>
      <c r="G45" s="75">
        <f t="shared" ref="G45:G49" si="28">I45-K45</f>
        <v>0</v>
      </c>
      <c r="H45" s="85" t="str">
        <f t="shared" ref="H45:H49" si="29">G5</f>
        <v>EXEMPT</v>
      </c>
      <c r="I45" s="95"/>
      <c r="J45" s="4" t="s">
        <v>51</v>
      </c>
      <c r="K45" s="4"/>
      <c r="L45" s="85" t="str">
        <f>G11</f>
        <v>SAINT PIERRE LA COUR</v>
      </c>
      <c r="M45" s="79"/>
      <c r="N45" s="88"/>
      <c r="O45" s="88"/>
      <c r="P45" s="88"/>
      <c r="Q45" s="89"/>
      <c r="R45" s="88"/>
      <c r="S45" s="88"/>
      <c r="T45" s="88"/>
      <c r="U45" s="89"/>
      <c r="V45" s="88"/>
      <c r="W45" s="88"/>
      <c r="X45" s="88"/>
      <c r="Y45" s="89"/>
      <c r="Z45" s="88"/>
      <c r="AA45" s="88"/>
      <c r="AB45" s="88"/>
      <c r="AC45" s="89"/>
      <c r="AD45" s="88"/>
      <c r="AE45" s="88"/>
      <c r="AF45" s="88"/>
      <c r="AG45" s="90"/>
      <c r="AH45" s="88"/>
      <c r="AI45" s="88">
        <f t="shared" ref="AI45:AI49" si="30">N45+R45+V45+Z45+AD45</f>
        <v>0</v>
      </c>
      <c r="AJ45" s="88">
        <f t="shared" ref="AJ45:AJ49" si="31">P45+T45+X45+AB45+AF45</f>
        <v>0</v>
      </c>
      <c r="AK45" s="82">
        <f t="shared" ref="AK45:AK49" si="32">AJ45-AI45</f>
        <v>0</v>
      </c>
    </row>
    <row r="46" ht="12.75" hidden="1" customHeight="1">
      <c r="A46" s="60"/>
      <c r="B46" s="73" t="s">
        <v>67</v>
      </c>
      <c r="D46" s="41">
        <f t="shared" si="26"/>
        <v>1</v>
      </c>
      <c r="E46" s="41">
        <f t="shared" si="27"/>
        <v>4</v>
      </c>
      <c r="F46" s="41"/>
      <c r="G46" s="75">
        <f t="shared" si="28"/>
        <v>-2</v>
      </c>
      <c r="H46" s="85" t="str">
        <f t="shared" si="29"/>
        <v>ETRELLES</v>
      </c>
      <c r="I46" s="77">
        <v>1.0</v>
      </c>
      <c r="J46" s="4" t="s">
        <v>51</v>
      </c>
      <c r="K46" s="78">
        <v>3.0</v>
      </c>
      <c r="L46" s="85" t="str">
        <f>G4</f>
        <v>LOUVIGNE DE BAIS</v>
      </c>
      <c r="M46" s="79"/>
      <c r="N46" s="80">
        <v>25.0</v>
      </c>
      <c r="O46" s="3"/>
      <c r="P46" s="80">
        <v>13.0</v>
      </c>
      <c r="Q46" s="81"/>
      <c r="R46" s="80">
        <v>10.0</v>
      </c>
      <c r="S46" s="3"/>
      <c r="T46" s="80">
        <v>25.0</v>
      </c>
      <c r="U46" s="81"/>
      <c r="V46" s="80">
        <v>21.0</v>
      </c>
      <c r="W46" s="3"/>
      <c r="X46" s="80">
        <v>25.0</v>
      </c>
      <c r="Y46" s="81"/>
      <c r="Z46" s="80">
        <v>18.0</v>
      </c>
      <c r="AA46" s="3"/>
      <c r="AB46" s="80">
        <v>25.0</v>
      </c>
      <c r="AC46" s="81"/>
      <c r="AD46" s="3"/>
      <c r="AE46" s="3"/>
      <c r="AF46" s="3"/>
      <c r="AG46" s="83"/>
      <c r="AH46" s="3"/>
      <c r="AI46" s="3">
        <f t="shared" si="30"/>
        <v>74</v>
      </c>
      <c r="AJ46" s="3">
        <f t="shared" si="31"/>
        <v>88</v>
      </c>
      <c r="AK46" s="82">
        <f t="shared" si="32"/>
        <v>14</v>
      </c>
    </row>
    <row r="47" ht="12.75" hidden="1" customHeight="1">
      <c r="A47" s="15">
        <v>42.0</v>
      </c>
      <c r="B47" s="84" t="s">
        <v>68</v>
      </c>
      <c r="D47" s="41">
        <f t="shared" si="26"/>
        <v>3</v>
      </c>
      <c r="E47" s="41">
        <f t="shared" si="27"/>
        <v>2</v>
      </c>
      <c r="F47" s="41"/>
      <c r="G47" s="75">
        <f t="shared" si="28"/>
        <v>1</v>
      </c>
      <c r="H47" s="85" t="str">
        <f t="shared" si="29"/>
        <v>LE PERTRE 2</v>
      </c>
      <c r="I47" s="77">
        <v>3.0</v>
      </c>
      <c r="J47" s="4" t="s">
        <v>51</v>
      </c>
      <c r="K47" s="78">
        <v>2.0</v>
      </c>
      <c r="L47" s="85" t="str">
        <f>G3</f>
        <v>ST JEAN SUR VILAINE 1</v>
      </c>
      <c r="M47" s="79"/>
      <c r="N47" s="80">
        <v>10.0</v>
      </c>
      <c r="O47" s="3"/>
      <c r="P47" s="80">
        <v>25.0</v>
      </c>
      <c r="Q47" s="81"/>
      <c r="R47" s="80">
        <v>25.0</v>
      </c>
      <c r="S47" s="3"/>
      <c r="T47" s="80">
        <v>18.0</v>
      </c>
      <c r="U47" s="81"/>
      <c r="V47" s="80">
        <v>12.0</v>
      </c>
      <c r="W47" s="3"/>
      <c r="X47" s="80">
        <v>25.0</v>
      </c>
      <c r="Y47" s="81"/>
      <c r="Z47" s="80">
        <v>26.0</v>
      </c>
      <c r="AA47" s="3"/>
      <c r="AB47" s="80">
        <v>24.0</v>
      </c>
      <c r="AC47" s="81"/>
      <c r="AD47" s="80">
        <v>15.0</v>
      </c>
      <c r="AE47" s="3"/>
      <c r="AF47" s="80">
        <v>4.0</v>
      </c>
      <c r="AG47" s="83"/>
      <c r="AH47" s="3"/>
      <c r="AI47" s="3">
        <f t="shared" si="30"/>
        <v>88</v>
      </c>
      <c r="AJ47" s="3">
        <f t="shared" si="31"/>
        <v>96</v>
      </c>
      <c r="AK47" s="82">
        <f t="shared" si="32"/>
        <v>8</v>
      </c>
    </row>
    <row r="48" ht="12.75" hidden="1" customHeight="1">
      <c r="A48" s="99">
        <v>43392.0</v>
      </c>
      <c r="B48" s="73" t="s">
        <v>69</v>
      </c>
      <c r="D48" s="41">
        <f t="shared" si="26"/>
        <v>2</v>
      </c>
      <c r="E48" s="41">
        <f t="shared" si="27"/>
        <v>3</v>
      </c>
      <c r="F48" s="41"/>
      <c r="G48" s="75">
        <f t="shared" si="28"/>
        <v>-1</v>
      </c>
      <c r="H48" s="85" t="str">
        <f t="shared" si="29"/>
        <v>ST JEAN SUR VILAINE 2</v>
      </c>
      <c r="I48" s="77">
        <v>2.0</v>
      </c>
      <c r="J48" s="4" t="s">
        <v>51</v>
      </c>
      <c r="K48" s="78">
        <v>3.0</v>
      </c>
      <c r="L48" s="85" t="str">
        <f>G2</f>
        <v>LE PERTRE 1</v>
      </c>
      <c r="M48" s="79"/>
      <c r="N48" s="80">
        <v>25.0</v>
      </c>
      <c r="O48" s="3"/>
      <c r="P48" s="80">
        <v>20.0</v>
      </c>
      <c r="Q48" s="81"/>
      <c r="R48" s="80">
        <v>22.0</v>
      </c>
      <c r="S48" s="3"/>
      <c r="T48" s="80">
        <v>25.0</v>
      </c>
      <c r="U48" s="81"/>
      <c r="V48" s="80">
        <v>20.0</v>
      </c>
      <c r="W48" s="3"/>
      <c r="X48" s="80">
        <v>25.0</v>
      </c>
      <c r="Y48" s="81"/>
      <c r="Z48" s="80">
        <v>25.0</v>
      </c>
      <c r="AA48" s="3"/>
      <c r="AB48" s="80">
        <v>23.0</v>
      </c>
      <c r="AC48" s="81"/>
      <c r="AD48" s="80">
        <v>13.0</v>
      </c>
      <c r="AE48" s="3"/>
      <c r="AF48" s="80">
        <v>15.0</v>
      </c>
      <c r="AG48" s="83"/>
      <c r="AH48" s="3"/>
      <c r="AI48" s="3">
        <f t="shared" si="30"/>
        <v>105</v>
      </c>
      <c r="AJ48" s="3">
        <f t="shared" si="31"/>
        <v>108</v>
      </c>
      <c r="AK48" s="82">
        <f t="shared" si="32"/>
        <v>3</v>
      </c>
    </row>
    <row r="49" ht="13.5" hidden="1" customHeight="1">
      <c r="B49" s="73" t="s">
        <v>70</v>
      </c>
      <c r="D49" s="41">
        <f t="shared" si="26"/>
        <v>1</v>
      </c>
      <c r="E49" s="41">
        <f t="shared" si="27"/>
        <v>4</v>
      </c>
      <c r="F49" s="41"/>
      <c r="G49" s="75">
        <f t="shared" si="28"/>
        <v>-3</v>
      </c>
      <c r="H49" s="85" t="str">
        <f t="shared" si="29"/>
        <v>CORNILLE</v>
      </c>
      <c r="I49" s="77">
        <v>0.0</v>
      </c>
      <c r="J49" s="4" t="s">
        <v>51</v>
      </c>
      <c r="K49" s="78">
        <v>3.0</v>
      </c>
      <c r="L49" s="85" t="str">
        <f>G10</f>
        <v>VAL D’IZE 2</v>
      </c>
      <c r="M49" s="79"/>
      <c r="N49" s="80">
        <v>10.0</v>
      </c>
      <c r="O49" s="3"/>
      <c r="P49" s="80">
        <v>25.0</v>
      </c>
      <c r="Q49" s="81"/>
      <c r="R49" s="80">
        <v>10.0</v>
      </c>
      <c r="S49" s="3"/>
      <c r="T49" s="80">
        <v>25.0</v>
      </c>
      <c r="U49" s="81"/>
      <c r="V49" s="80">
        <v>13.0</v>
      </c>
      <c r="W49" s="3"/>
      <c r="X49" s="80">
        <v>25.0</v>
      </c>
      <c r="Y49" s="81"/>
      <c r="Z49" s="3"/>
      <c r="AA49" s="3"/>
      <c r="AB49" s="3"/>
      <c r="AC49" s="81"/>
      <c r="AD49" s="3"/>
      <c r="AE49" s="3"/>
      <c r="AF49" s="3"/>
      <c r="AG49" s="83"/>
      <c r="AH49" s="3"/>
      <c r="AI49" s="3">
        <f t="shared" si="30"/>
        <v>33</v>
      </c>
      <c r="AJ49" s="3">
        <f t="shared" si="31"/>
        <v>75</v>
      </c>
      <c r="AK49" s="82">
        <f t="shared" si="32"/>
        <v>42</v>
      </c>
    </row>
    <row r="50" ht="13.5" hidden="1" customHeight="1">
      <c r="D50" s="41"/>
      <c r="E50" s="41"/>
      <c r="G50" s="75"/>
      <c r="H50" s="91"/>
      <c r="I50" s="92"/>
      <c r="J50" s="92"/>
      <c r="K50" s="92"/>
      <c r="L50" s="91"/>
      <c r="M50" s="97"/>
      <c r="N50" s="92"/>
      <c r="O50" s="92"/>
      <c r="P50" s="92"/>
      <c r="R50" s="92"/>
      <c r="S50" s="92"/>
      <c r="T50" s="92"/>
      <c r="V50" s="92"/>
      <c r="W50" s="92"/>
      <c r="X50" s="92"/>
      <c r="Z50" s="92"/>
      <c r="AA50" s="92"/>
      <c r="AB50" s="92"/>
      <c r="AD50" s="92"/>
      <c r="AE50" s="92"/>
      <c r="AF50" s="92"/>
      <c r="AH50" s="92"/>
      <c r="AI50" s="3"/>
      <c r="AJ50" s="3"/>
    </row>
    <row r="51" ht="12.75" hidden="1" customHeight="1">
      <c r="A51" s="54">
        <v>43413.0</v>
      </c>
      <c r="B51" s="73" t="s">
        <v>71</v>
      </c>
      <c r="D51" s="41">
        <f t="shared" ref="D51:D55" si="33">IF(G51&gt;1,4,0)+ IF(G51=1,3,0)+IF(G51=-1,2,0)+IF(G51&lt;-1,1,0)+IF(G51="FP",0,0)+IF(G51="FG",4,0)</f>
        <v>4</v>
      </c>
      <c r="E51" s="41">
        <f t="shared" ref="E51:E55" si="34">IF(G51&lt;-1,4,0)+ IF(G51=-1,3,0)+IF(G51=1,2,0)+IF(G51&gt;1,1,0)+IF(G51="FP",4,0)+IF(G51="FG",0,0)</f>
        <v>1</v>
      </c>
      <c r="F51" s="41"/>
      <c r="G51" s="75">
        <f t="shared" ref="G51:G55" si="35">I51-K51</f>
        <v>3</v>
      </c>
      <c r="H51" s="85" t="str">
        <f>G11</f>
        <v>SAINT PIERRE LA COUR</v>
      </c>
      <c r="I51" s="77">
        <v>3.0</v>
      </c>
      <c r="J51" s="4" t="s">
        <v>51</v>
      </c>
      <c r="K51" s="78">
        <v>0.0</v>
      </c>
      <c r="L51" s="85" t="str">
        <f>G9</f>
        <v>CORNILLE</v>
      </c>
      <c r="M51" s="100">
        <v>43104.0</v>
      </c>
      <c r="N51" s="80">
        <v>25.0</v>
      </c>
      <c r="O51" s="3"/>
      <c r="P51" s="80">
        <v>4.0</v>
      </c>
      <c r="Q51" s="81"/>
      <c r="R51" s="80">
        <v>25.0</v>
      </c>
      <c r="S51" s="3"/>
      <c r="T51" s="80">
        <v>17.0</v>
      </c>
      <c r="U51" s="81"/>
      <c r="V51" s="80">
        <v>25.0</v>
      </c>
      <c r="W51" s="3"/>
      <c r="X51" s="80">
        <v>12.0</v>
      </c>
      <c r="Y51" s="81"/>
      <c r="Z51" s="3"/>
      <c r="AA51" s="3"/>
      <c r="AB51" s="3"/>
      <c r="AC51" s="81"/>
      <c r="AD51" s="3"/>
      <c r="AE51" s="3"/>
      <c r="AF51" s="3"/>
      <c r="AG51" s="72"/>
      <c r="AH51" s="44"/>
      <c r="AI51" s="3">
        <f t="shared" ref="AI51:AI55" si="36">N51+R51+V51+Z51+AD51</f>
        <v>75</v>
      </c>
      <c r="AJ51" s="3">
        <f t="shared" ref="AJ51:AJ55" si="37">P51+T51+X51+AB51+AF51</f>
        <v>33</v>
      </c>
      <c r="AK51" s="82">
        <f t="shared" ref="AK51:AK55" si="38">AJ51-AI51</f>
        <v>-42</v>
      </c>
    </row>
    <row r="52" ht="12.75" hidden="1" customHeight="1">
      <c r="A52" s="60"/>
      <c r="B52" s="73" t="s">
        <v>72</v>
      </c>
      <c r="D52" s="41">
        <f t="shared" si="33"/>
        <v>4</v>
      </c>
      <c r="E52" s="41">
        <f t="shared" si="34"/>
        <v>1</v>
      </c>
      <c r="F52" s="41"/>
      <c r="G52" s="75">
        <f t="shared" si="35"/>
        <v>2</v>
      </c>
      <c r="H52" s="85" t="str">
        <f>G10</f>
        <v>VAL D’IZE 2</v>
      </c>
      <c r="I52" s="77">
        <v>3.0</v>
      </c>
      <c r="J52" s="4" t="s">
        <v>51</v>
      </c>
      <c r="K52" s="78">
        <v>1.0</v>
      </c>
      <c r="L52" s="85" t="str">
        <f>G8</f>
        <v>ST JEAN SUR VILAINE 2</v>
      </c>
      <c r="M52" s="79"/>
      <c r="N52" s="80">
        <v>25.0</v>
      </c>
      <c r="O52" s="3"/>
      <c r="P52" s="80">
        <v>23.0</v>
      </c>
      <c r="Q52" s="81"/>
      <c r="R52" s="80">
        <v>26.0</v>
      </c>
      <c r="S52" s="3"/>
      <c r="T52" s="80">
        <v>24.0</v>
      </c>
      <c r="U52" s="81"/>
      <c r="V52" s="80">
        <v>23.0</v>
      </c>
      <c r="W52" s="3"/>
      <c r="X52" s="80">
        <v>25.0</v>
      </c>
      <c r="Y52" s="81"/>
      <c r="Z52" s="80">
        <v>25.0</v>
      </c>
      <c r="AA52" s="3"/>
      <c r="AB52" s="80">
        <v>16.0</v>
      </c>
      <c r="AC52" s="81"/>
      <c r="AD52" s="3"/>
      <c r="AE52" s="3"/>
      <c r="AF52" s="3"/>
      <c r="AG52" s="83"/>
      <c r="AH52" s="3"/>
      <c r="AI52" s="3">
        <f t="shared" si="36"/>
        <v>99</v>
      </c>
      <c r="AJ52" s="3">
        <f t="shared" si="37"/>
        <v>88</v>
      </c>
      <c r="AK52" s="82">
        <f t="shared" si="38"/>
        <v>-11</v>
      </c>
    </row>
    <row r="53" ht="12.75" hidden="1" customHeight="1">
      <c r="A53" s="101">
        <v>43413.0</v>
      </c>
      <c r="B53" s="84" t="s">
        <v>73</v>
      </c>
      <c r="D53" s="41">
        <f t="shared" si="33"/>
        <v>2</v>
      </c>
      <c r="E53" s="41">
        <f t="shared" si="34"/>
        <v>3</v>
      </c>
      <c r="F53" s="41"/>
      <c r="G53" s="75">
        <f t="shared" si="35"/>
        <v>-1</v>
      </c>
      <c r="H53" s="85" t="str">
        <f t="shared" ref="H53:H55" si="39">G2</f>
        <v>LE PERTRE 1</v>
      </c>
      <c r="I53" s="77">
        <v>2.0</v>
      </c>
      <c r="J53" s="4" t="s">
        <v>51</v>
      </c>
      <c r="K53" s="78">
        <v>3.0</v>
      </c>
      <c r="L53" s="85" t="str">
        <f>G7</f>
        <v>LE PERTRE 2</v>
      </c>
      <c r="M53" s="100">
        <v>43455.0</v>
      </c>
      <c r="N53" s="80">
        <v>9.0</v>
      </c>
      <c r="O53" s="3"/>
      <c r="P53" s="80">
        <v>25.0</v>
      </c>
      <c r="Q53" s="81"/>
      <c r="R53" s="80">
        <v>25.0</v>
      </c>
      <c r="S53" s="3"/>
      <c r="T53" s="80">
        <v>23.0</v>
      </c>
      <c r="U53" s="81"/>
      <c r="V53" s="80">
        <v>25.0</v>
      </c>
      <c r="W53" s="3"/>
      <c r="X53" s="80">
        <v>17.0</v>
      </c>
      <c r="Y53" s="81"/>
      <c r="Z53" s="80">
        <v>5.0</v>
      </c>
      <c r="AA53" s="3"/>
      <c r="AB53" s="80">
        <v>15.0</v>
      </c>
      <c r="AC53" s="81"/>
      <c r="AD53" s="3"/>
      <c r="AE53" s="3"/>
      <c r="AF53" s="3"/>
      <c r="AG53" s="83"/>
      <c r="AH53" s="3"/>
      <c r="AI53" s="3">
        <f t="shared" si="36"/>
        <v>64</v>
      </c>
      <c r="AJ53" s="3">
        <f t="shared" si="37"/>
        <v>80</v>
      </c>
      <c r="AK53" s="82">
        <f t="shared" si="38"/>
        <v>16</v>
      </c>
    </row>
    <row r="54" ht="12.75" hidden="1" customHeight="1">
      <c r="A54" s="87">
        <v>43413.0</v>
      </c>
      <c r="B54" s="73" t="s">
        <v>74</v>
      </c>
      <c r="D54" s="41">
        <f t="shared" si="33"/>
        <v>4</v>
      </c>
      <c r="E54" s="41">
        <f t="shared" si="34"/>
        <v>1</v>
      </c>
      <c r="F54" s="41"/>
      <c r="G54" s="75">
        <f t="shared" si="35"/>
        <v>2</v>
      </c>
      <c r="H54" s="85" t="str">
        <f t="shared" si="39"/>
        <v>ST JEAN SUR VILAINE 1</v>
      </c>
      <c r="I54" s="77">
        <v>3.0</v>
      </c>
      <c r="J54" s="4" t="s">
        <v>51</v>
      </c>
      <c r="K54" s="78">
        <v>1.0</v>
      </c>
      <c r="L54" s="85" t="str">
        <f>G6</f>
        <v>ETRELLES</v>
      </c>
      <c r="M54" s="79"/>
      <c r="N54" s="80">
        <v>25.0</v>
      </c>
      <c r="O54" s="3"/>
      <c r="P54" s="80">
        <v>21.0</v>
      </c>
      <c r="Q54" s="81"/>
      <c r="R54" s="80">
        <v>25.0</v>
      </c>
      <c r="S54" s="3"/>
      <c r="T54" s="80">
        <v>20.0</v>
      </c>
      <c r="U54" s="81"/>
      <c r="V54" s="80">
        <v>22.0</v>
      </c>
      <c r="W54" s="3"/>
      <c r="X54" s="80">
        <v>25.0</v>
      </c>
      <c r="Y54" s="81"/>
      <c r="Z54" s="80">
        <v>26.0</v>
      </c>
      <c r="AA54" s="3"/>
      <c r="AB54" s="80">
        <v>24.0</v>
      </c>
      <c r="AC54" s="81"/>
      <c r="AD54" s="3"/>
      <c r="AE54" s="3"/>
      <c r="AF54" s="3"/>
      <c r="AG54" s="83"/>
      <c r="AH54" s="3"/>
      <c r="AI54" s="3">
        <f t="shared" si="36"/>
        <v>98</v>
      </c>
      <c r="AJ54" s="3">
        <f t="shared" si="37"/>
        <v>90</v>
      </c>
      <c r="AK54" s="82">
        <f t="shared" si="38"/>
        <v>-8</v>
      </c>
    </row>
    <row r="55" ht="13.5" hidden="1" customHeight="1">
      <c r="B55" s="73" t="s">
        <v>75</v>
      </c>
      <c r="D55" s="41">
        <f t="shared" si="33"/>
        <v>0</v>
      </c>
      <c r="E55" s="41">
        <f t="shared" si="34"/>
        <v>0</v>
      </c>
      <c r="F55" s="41"/>
      <c r="G55" s="75">
        <f t="shared" si="35"/>
        <v>0</v>
      </c>
      <c r="H55" s="85" t="str">
        <f t="shared" si="39"/>
        <v>LOUVIGNE DE BAIS</v>
      </c>
      <c r="I55" s="95"/>
      <c r="J55" s="4" t="s">
        <v>51</v>
      </c>
      <c r="K55" s="4"/>
      <c r="L55" s="85" t="str">
        <f>G5</f>
        <v>EXEMPT</v>
      </c>
      <c r="M55" s="79"/>
      <c r="N55" s="88"/>
      <c r="O55" s="88"/>
      <c r="P55" s="88"/>
      <c r="Q55" s="89"/>
      <c r="R55" s="88"/>
      <c r="S55" s="88"/>
      <c r="T55" s="88"/>
      <c r="U55" s="89"/>
      <c r="V55" s="88"/>
      <c r="W55" s="88"/>
      <c r="X55" s="88"/>
      <c r="Y55" s="89"/>
      <c r="Z55" s="88"/>
      <c r="AA55" s="88"/>
      <c r="AB55" s="88"/>
      <c r="AC55" s="89"/>
      <c r="AD55" s="88"/>
      <c r="AE55" s="88"/>
      <c r="AF55" s="88"/>
      <c r="AG55" s="90"/>
      <c r="AH55" s="88"/>
      <c r="AI55" s="88">
        <f t="shared" si="36"/>
        <v>0</v>
      </c>
      <c r="AJ55" s="88">
        <f t="shared" si="37"/>
        <v>0</v>
      </c>
      <c r="AK55" s="82">
        <f t="shared" si="38"/>
        <v>0</v>
      </c>
    </row>
    <row r="56" ht="12.75" hidden="1" customHeight="1">
      <c r="D56" s="41"/>
      <c r="E56" s="41"/>
      <c r="G56" s="75"/>
      <c r="H56" s="102"/>
      <c r="I56" s="28"/>
      <c r="J56" s="28"/>
      <c r="K56" s="28"/>
      <c r="L56" s="102"/>
      <c r="M56" s="103"/>
      <c r="N56" s="26"/>
      <c r="O56" s="28"/>
      <c r="P56" s="28"/>
      <c r="R56" s="28"/>
      <c r="S56" s="28"/>
      <c r="T56" s="28"/>
      <c r="V56" s="28"/>
      <c r="W56" s="28"/>
      <c r="X56" s="28"/>
      <c r="Z56" s="28"/>
      <c r="AA56" s="28"/>
      <c r="AB56" s="28"/>
      <c r="AD56" s="28"/>
      <c r="AE56" s="28"/>
      <c r="AF56" s="28"/>
      <c r="AH56" s="28"/>
      <c r="AI56" s="28"/>
      <c r="AJ56" s="28"/>
    </row>
    <row r="57" ht="13.5" hidden="1" customHeight="1">
      <c r="D57" s="41"/>
      <c r="E57" s="41"/>
      <c r="G57" s="75"/>
      <c r="H57" s="104"/>
      <c r="I57" s="60"/>
      <c r="J57" s="60"/>
      <c r="K57" s="60"/>
      <c r="L57" s="104"/>
      <c r="M57" s="103"/>
      <c r="N57" s="105" t="s">
        <v>44</v>
      </c>
      <c r="O57" s="61"/>
      <c r="P57" s="61"/>
      <c r="Q57" s="106"/>
      <c r="R57" s="107" t="s">
        <v>45</v>
      </c>
      <c r="S57" s="61"/>
      <c r="T57" s="61"/>
      <c r="U57" s="106"/>
      <c r="V57" s="108" t="s">
        <v>46</v>
      </c>
      <c r="W57" s="61"/>
      <c r="X57" s="61"/>
      <c r="Y57" s="106"/>
      <c r="Z57" s="107" t="s">
        <v>47</v>
      </c>
      <c r="AA57" s="61"/>
      <c r="AB57" s="61"/>
      <c r="AC57" s="106"/>
      <c r="AD57" s="108" t="s">
        <v>48</v>
      </c>
      <c r="AE57" s="61"/>
      <c r="AF57" s="61"/>
      <c r="AG57" s="109"/>
      <c r="AH57" s="110"/>
      <c r="AI57" s="107" t="s">
        <v>49</v>
      </c>
      <c r="AJ57" s="61"/>
    </row>
    <row r="58" ht="12.75" hidden="1" customHeight="1">
      <c r="B58" s="73" t="s">
        <v>76</v>
      </c>
      <c r="D58" s="41">
        <f t="shared" ref="D58:D62" si="40">IF(G58&gt;1,4,0)+ IF(G58=1,3,0)+IF(G58=-1,2,0)+IF(G58&lt;-1,1,0)+IF(G58="FP",0,0)+IF(G58="FG",4,0)</f>
        <v>4</v>
      </c>
      <c r="E58" s="41">
        <f t="shared" ref="E58:E62" si="41">IF(G58&lt;-1,4,0)+ IF(G58=-1,3,0)+IF(G58=1,2,0)+IF(G58&gt;1,1,0)+IF(G58="FP",4,0)+IF(G58="FG",0,0)</f>
        <v>1</v>
      </c>
      <c r="F58" s="41"/>
      <c r="G58" s="75">
        <f t="shared" ref="G58:G62" si="42">I58-K58</f>
        <v>2</v>
      </c>
      <c r="H58" s="85" t="str">
        <f t="shared" ref="H58:H62" si="43">G4</f>
        <v>LOUVIGNE DE BAIS</v>
      </c>
      <c r="I58" s="77">
        <v>3.0</v>
      </c>
      <c r="J58" s="4" t="s">
        <v>51</v>
      </c>
      <c r="K58" s="78">
        <v>1.0</v>
      </c>
      <c r="L58" s="85" t="str">
        <f>G11</f>
        <v>SAINT PIERRE LA COUR</v>
      </c>
      <c r="M58" s="79"/>
      <c r="N58" s="80">
        <v>25.0</v>
      </c>
      <c r="O58" s="3"/>
      <c r="P58" s="80">
        <v>14.0</v>
      </c>
      <c r="Q58" s="81"/>
      <c r="R58" s="80">
        <v>23.0</v>
      </c>
      <c r="S58" s="3"/>
      <c r="T58" s="80">
        <v>25.0</v>
      </c>
      <c r="U58" s="81"/>
      <c r="V58" s="80">
        <v>26.0</v>
      </c>
      <c r="W58" s="3"/>
      <c r="X58" s="80">
        <v>24.0</v>
      </c>
      <c r="Y58" s="81"/>
      <c r="Z58" s="80">
        <v>26.0</v>
      </c>
      <c r="AA58" s="3"/>
      <c r="AB58" s="80">
        <v>24.0</v>
      </c>
      <c r="AC58" s="81"/>
      <c r="AD58" s="3"/>
      <c r="AE58" s="3"/>
      <c r="AF58" s="3"/>
      <c r="AG58" s="72"/>
      <c r="AH58" s="44"/>
      <c r="AI58" s="3">
        <f t="shared" ref="AI58:AI62" si="44">N58+R58+V58+Z58+AD58</f>
        <v>100</v>
      </c>
      <c r="AJ58" s="3">
        <f t="shared" ref="AJ58:AJ62" si="45">P58+T58+X58+AB58+AF58</f>
        <v>87</v>
      </c>
      <c r="AK58" s="82">
        <f t="shared" ref="AK58:AK62" si="46">AJ58-AI58</f>
        <v>-13</v>
      </c>
    </row>
    <row r="59" ht="12.75" hidden="1" customHeight="1">
      <c r="A59" s="60"/>
      <c r="B59" s="73" t="s">
        <v>77</v>
      </c>
      <c r="D59" s="41">
        <f t="shared" si="40"/>
        <v>0</v>
      </c>
      <c r="E59" s="41">
        <f t="shared" si="41"/>
        <v>0</v>
      </c>
      <c r="F59" s="41"/>
      <c r="G59" s="75">
        <f t="shared" si="42"/>
        <v>0</v>
      </c>
      <c r="H59" s="85" t="str">
        <f t="shared" si="43"/>
        <v>EXEMPT</v>
      </c>
      <c r="I59" s="95"/>
      <c r="J59" s="4" t="s">
        <v>51</v>
      </c>
      <c r="K59" s="4"/>
      <c r="L59" s="85" t="str">
        <f>G3</f>
        <v>ST JEAN SUR VILAINE 1</v>
      </c>
      <c r="M59" s="79"/>
      <c r="N59" s="88"/>
      <c r="O59" s="88"/>
      <c r="P59" s="88"/>
      <c r="Q59" s="89"/>
      <c r="R59" s="88"/>
      <c r="S59" s="88"/>
      <c r="T59" s="88"/>
      <c r="U59" s="89"/>
      <c r="V59" s="88"/>
      <c r="W59" s="88"/>
      <c r="X59" s="88"/>
      <c r="Y59" s="89"/>
      <c r="Z59" s="88"/>
      <c r="AA59" s="88"/>
      <c r="AB59" s="88"/>
      <c r="AC59" s="89"/>
      <c r="AD59" s="88"/>
      <c r="AE59" s="88"/>
      <c r="AF59" s="88"/>
      <c r="AG59" s="90"/>
      <c r="AH59" s="88"/>
      <c r="AI59" s="88">
        <f t="shared" si="44"/>
        <v>0</v>
      </c>
      <c r="AJ59" s="88">
        <f t="shared" si="45"/>
        <v>0</v>
      </c>
      <c r="AK59" s="82">
        <f t="shared" si="46"/>
        <v>0</v>
      </c>
    </row>
    <row r="60" ht="12.75" hidden="1" customHeight="1">
      <c r="A60" s="15">
        <v>46.0</v>
      </c>
      <c r="B60" s="84" t="s">
        <v>78</v>
      </c>
      <c r="D60" s="41">
        <f t="shared" si="40"/>
        <v>3</v>
      </c>
      <c r="E60" s="41">
        <f t="shared" si="41"/>
        <v>2</v>
      </c>
      <c r="F60" s="41"/>
      <c r="G60" s="75">
        <f t="shared" si="42"/>
        <v>1</v>
      </c>
      <c r="H60" s="85" t="str">
        <f t="shared" si="43"/>
        <v>ETRELLES</v>
      </c>
      <c r="I60" s="77">
        <v>3.0</v>
      </c>
      <c r="J60" s="4" t="s">
        <v>51</v>
      </c>
      <c r="K60" s="78">
        <v>2.0</v>
      </c>
      <c r="L60" s="85" t="str">
        <f>G2</f>
        <v>LE PERTRE 1</v>
      </c>
      <c r="M60" s="79"/>
      <c r="N60" s="80">
        <v>25.0</v>
      </c>
      <c r="O60" s="3"/>
      <c r="P60" s="80">
        <v>20.0</v>
      </c>
      <c r="Q60" s="81"/>
      <c r="R60" s="80">
        <v>25.0</v>
      </c>
      <c r="S60" s="3"/>
      <c r="T60" s="80">
        <v>20.0</v>
      </c>
      <c r="U60" s="81"/>
      <c r="V60" s="80">
        <v>17.0</v>
      </c>
      <c r="W60" s="3"/>
      <c r="X60" s="80">
        <v>25.0</v>
      </c>
      <c r="Y60" s="81"/>
      <c r="Z60" s="80">
        <v>19.0</v>
      </c>
      <c r="AA60" s="3"/>
      <c r="AB60" s="80">
        <v>25.0</v>
      </c>
      <c r="AC60" s="81"/>
      <c r="AD60" s="80">
        <v>15.0</v>
      </c>
      <c r="AE60" s="3"/>
      <c r="AF60" s="80">
        <v>9.0</v>
      </c>
      <c r="AG60" s="83"/>
      <c r="AH60" s="3"/>
      <c r="AI60" s="3">
        <f t="shared" si="44"/>
        <v>101</v>
      </c>
      <c r="AJ60" s="3">
        <f t="shared" si="45"/>
        <v>99</v>
      </c>
      <c r="AK60" s="82">
        <f t="shared" si="46"/>
        <v>-2</v>
      </c>
    </row>
    <row r="61" ht="12.75" hidden="1" customHeight="1">
      <c r="A61" s="99">
        <v>43420.0</v>
      </c>
      <c r="B61" s="73" t="s">
        <v>79</v>
      </c>
      <c r="D61" s="41">
        <f t="shared" si="40"/>
        <v>4</v>
      </c>
      <c r="E61" s="41">
        <f t="shared" si="41"/>
        <v>1</v>
      </c>
      <c r="F61" s="41"/>
      <c r="G61" s="75">
        <f t="shared" si="42"/>
        <v>2</v>
      </c>
      <c r="H61" s="85" t="str">
        <f t="shared" si="43"/>
        <v>LE PERTRE 2</v>
      </c>
      <c r="I61" s="77">
        <v>3.0</v>
      </c>
      <c r="J61" s="4" t="s">
        <v>51</v>
      </c>
      <c r="K61" s="78">
        <v>1.0</v>
      </c>
      <c r="L61" s="85" t="str">
        <f>G10</f>
        <v>VAL D’IZE 2</v>
      </c>
      <c r="M61" s="79"/>
      <c r="N61" s="80">
        <v>13.0</v>
      </c>
      <c r="O61" s="3"/>
      <c r="P61" s="80">
        <v>25.0</v>
      </c>
      <c r="Q61" s="81"/>
      <c r="R61" s="80">
        <v>25.0</v>
      </c>
      <c r="S61" s="3"/>
      <c r="T61" s="80">
        <v>24.0</v>
      </c>
      <c r="U61" s="81"/>
      <c r="V61" s="80">
        <v>25.0</v>
      </c>
      <c r="W61" s="3"/>
      <c r="X61" s="80">
        <v>23.0</v>
      </c>
      <c r="Y61" s="81"/>
      <c r="Z61" s="80">
        <v>25.0</v>
      </c>
      <c r="AA61" s="3"/>
      <c r="AB61" s="80">
        <v>20.0</v>
      </c>
      <c r="AC61" s="81"/>
      <c r="AD61" s="3"/>
      <c r="AE61" s="3"/>
      <c r="AF61" s="3"/>
      <c r="AG61" s="83"/>
      <c r="AH61" s="3"/>
      <c r="AI61" s="3">
        <f t="shared" si="44"/>
        <v>88</v>
      </c>
      <c r="AJ61" s="3">
        <f t="shared" si="45"/>
        <v>92</v>
      </c>
      <c r="AK61" s="82">
        <f t="shared" si="46"/>
        <v>4</v>
      </c>
    </row>
    <row r="62" ht="13.5" hidden="1" customHeight="1">
      <c r="B62" s="73" t="s">
        <v>80</v>
      </c>
      <c r="D62" s="41">
        <f t="shared" si="40"/>
        <v>4</v>
      </c>
      <c r="E62" s="41">
        <f t="shared" si="41"/>
        <v>1</v>
      </c>
      <c r="F62" s="41"/>
      <c r="G62" s="75">
        <f t="shared" si="42"/>
        <v>2</v>
      </c>
      <c r="H62" s="98" t="str">
        <f t="shared" si="43"/>
        <v>ST JEAN SUR VILAINE 2</v>
      </c>
      <c r="I62" s="77">
        <v>3.0</v>
      </c>
      <c r="J62" s="4" t="s">
        <v>51</v>
      </c>
      <c r="K62" s="78">
        <v>1.0</v>
      </c>
      <c r="L62" s="98" t="str">
        <f>G9</f>
        <v>CORNILLE</v>
      </c>
      <c r="M62" s="79"/>
      <c r="N62" s="80">
        <v>25.0</v>
      </c>
      <c r="O62" s="3"/>
      <c r="P62" s="80">
        <v>21.0</v>
      </c>
      <c r="Q62" s="81"/>
      <c r="R62" s="80">
        <v>25.0</v>
      </c>
      <c r="S62" s="3"/>
      <c r="T62" s="80">
        <v>17.0</v>
      </c>
      <c r="U62" s="81"/>
      <c r="V62" s="80">
        <v>11.0</v>
      </c>
      <c r="W62" s="3"/>
      <c r="X62" s="80">
        <v>25.0</v>
      </c>
      <c r="Y62" s="81"/>
      <c r="Z62" s="80">
        <v>25.0</v>
      </c>
      <c r="AA62" s="3"/>
      <c r="AB62" s="80">
        <v>17.0</v>
      </c>
      <c r="AC62" s="81"/>
      <c r="AD62" s="3"/>
      <c r="AE62" s="3"/>
      <c r="AF62" s="3"/>
      <c r="AG62" s="83"/>
      <c r="AH62" s="3"/>
      <c r="AI62" s="3">
        <f t="shared" si="44"/>
        <v>86</v>
      </c>
      <c r="AJ62" s="3">
        <f t="shared" si="45"/>
        <v>80</v>
      </c>
      <c r="AK62" s="82">
        <f t="shared" si="46"/>
        <v>-6</v>
      </c>
    </row>
    <row r="63" ht="13.5" hidden="1" customHeight="1">
      <c r="D63" s="41"/>
      <c r="E63" s="41"/>
      <c r="G63" s="75"/>
      <c r="H63" s="91"/>
      <c r="I63" s="92"/>
      <c r="J63" s="92"/>
      <c r="K63" s="92"/>
      <c r="L63" s="91"/>
      <c r="M63" s="103"/>
      <c r="N63" s="94"/>
      <c r="O63" s="92"/>
      <c r="P63" s="92"/>
      <c r="R63" s="92"/>
      <c r="S63" s="92"/>
      <c r="T63" s="92"/>
      <c r="V63" s="92"/>
      <c r="W63" s="92"/>
      <c r="X63" s="92"/>
      <c r="Z63" s="92"/>
      <c r="AA63" s="92"/>
      <c r="AB63" s="92"/>
      <c r="AD63" s="92"/>
      <c r="AE63" s="92"/>
      <c r="AF63" s="92"/>
      <c r="AH63" s="92"/>
      <c r="AI63" s="3"/>
      <c r="AJ63" s="3"/>
    </row>
    <row r="64" ht="12.75" hidden="1" customHeight="1">
      <c r="B64" s="73" t="s">
        <v>81</v>
      </c>
      <c r="C64" s="75"/>
      <c r="D64" s="41">
        <f t="shared" ref="D64:D68" si="47">IF(G64&gt;1,4,0)+ IF(G64=1,3,0)+IF(G64=-1,2,0)+IF(G64&lt;-1,1,0)+IF(G64="FP",0,0)+IF(G64="FG",4,0)</f>
        <v>1</v>
      </c>
      <c r="E64" s="41">
        <f t="shared" ref="E64:E68" si="48">IF(G64&lt;-1,4,0)+ IF(G64=-1,3,0)+IF(G64=1,2,0)+IF(G64&gt;1,1,0)+IF(G64="FP",4,0)+IF(G64="FG",0,0)</f>
        <v>4</v>
      </c>
      <c r="F64" s="41"/>
      <c r="G64" s="75">
        <f t="shared" ref="G64:G68" si="49">I64-K64</f>
        <v>-3</v>
      </c>
      <c r="H64" s="85" t="str">
        <f>G11</f>
        <v>SAINT PIERRE LA COUR</v>
      </c>
      <c r="I64" s="77">
        <v>0.0</v>
      </c>
      <c r="J64" s="4" t="s">
        <v>51</v>
      </c>
      <c r="K64" s="78">
        <v>3.0</v>
      </c>
      <c r="L64" s="85" t="str">
        <f>G8</f>
        <v>ST JEAN SUR VILAINE 2</v>
      </c>
      <c r="M64" s="79"/>
      <c r="N64" s="80">
        <v>22.0</v>
      </c>
      <c r="O64" s="3"/>
      <c r="P64" s="80">
        <v>25.0</v>
      </c>
      <c r="Q64" s="81"/>
      <c r="R64" s="80">
        <v>24.0</v>
      </c>
      <c r="S64" s="3"/>
      <c r="T64" s="80">
        <v>26.0</v>
      </c>
      <c r="U64" s="81"/>
      <c r="V64" s="80">
        <v>21.0</v>
      </c>
      <c r="W64" s="3"/>
      <c r="X64" s="80">
        <v>25.0</v>
      </c>
      <c r="Y64" s="81"/>
      <c r="Z64" s="3"/>
      <c r="AA64" s="3"/>
      <c r="AB64" s="3"/>
      <c r="AC64" s="81"/>
      <c r="AD64" s="3"/>
      <c r="AE64" s="3"/>
      <c r="AF64" s="3"/>
      <c r="AG64" s="72"/>
      <c r="AH64" s="44"/>
      <c r="AI64" s="3">
        <f t="shared" ref="AI64:AI68" si="50">N64+R64+V64+Z64+AD64</f>
        <v>67</v>
      </c>
      <c r="AJ64" s="3">
        <f t="shared" ref="AJ64:AJ68" si="51">P64+T64+X64+AB64+AF64</f>
        <v>76</v>
      </c>
      <c r="AK64" s="82">
        <f t="shared" ref="AK64:AK68" si="52">AJ64-AI64</f>
        <v>9</v>
      </c>
    </row>
    <row r="65" ht="12.75" hidden="1" customHeight="1">
      <c r="A65" s="60"/>
      <c r="B65" s="73" t="s">
        <v>82</v>
      </c>
      <c r="C65" s="75"/>
      <c r="D65" s="41">
        <f t="shared" si="47"/>
        <v>1</v>
      </c>
      <c r="E65" s="41">
        <f t="shared" si="48"/>
        <v>4</v>
      </c>
      <c r="F65" s="41"/>
      <c r="G65" s="75">
        <f t="shared" si="49"/>
        <v>-3</v>
      </c>
      <c r="H65" s="85" t="str">
        <f t="shared" ref="H65:H66" si="53">G9</f>
        <v>CORNILLE</v>
      </c>
      <c r="I65" s="77">
        <v>0.0</v>
      </c>
      <c r="J65" s="4" t="s">
        <v>51</v>
      </c>
      <c r="K65" s="78">
        <v>3.0</v>
      </c>
      <c r="L65" s="85" t="str">
        <f>G7</f>
        <v>LE PERTRE 2</v>
      </c>
      <c r="M65" s="79"/>
      <c r="N65" s="80">
        <v>20.0</v>
      </c>
      <c r="O65" s="3"/>
      <c r="P65" s="80">
        <v>25.0</v>
      </c>
      <c r="Q65" s="81"/>
      <c r="R65" s="80">
        <v>5.0</v>
      </c>
      <c r="S65" s="3"/>
      <c r="T65" s="80">
        <v>25.0</v>
      </c>
      <c r="U65" s="81"/>
      <c r="V65" s="80">
        <v>17.0</v>
      </c>
      <c r="W65" s="3"/>
      <c r="X65" s="80">
        <v>25.0</v>
      </c>
      <c r="Y65" s="81"/>
      <c r="Z65" s="3"/>
      <c r="AA65" s="3"/>
      <c r="AB65" s="3"/>
      <c r="AC65" s="81"/>
      <c r="AD65" s="3"/>
      <c r="AE65" s="3"/>
      <c r="AF65" s="3"/>
      <c r="AG65" s="83"/>
      <c r="AH65" s="3"/>
      <c r="AI65" s="3">
        <f t="shared" si="50"/>
        <v>42</v>
      </c>
      <c r="AJ65" s="3">
        <f t="shared" si="51"/>
        <v>75</v>
      </c>
      <c r="AK65" s="82">
        <f t="shared" si="52"/>
        <v>33</v>
      </c>
    </row>
    <row r="66" ht="12.75" hidden="1" customHeight="1">
      <c r="A66" s="15">
        <v>47.0</v>
      </c>
      <c r="B66" s="84" t="s">
        <v>83</v>
      </c>
      <c r="C66" s="75"/>
      <c r="D66" s="41">
        <f t="shared" si="47"/>
        <v>3</v>
      </c>
      <c r="E66" s="41">
        <f t="shared" si="48"/>
        <v>2</v>
      </c>
      <c r="F66" s="41"/>
      <c r="G66" s="75">
        <f t="shared" si="49"/>
        <v>1</v>
      </c>
      <c r="H66" s="85" t="str">
        <f t="shared" si="53"/>
        <v>VAL D’IZE 2</v>
      </c>
      <c r="I66" s="77">
        <v>3.0</v>
      </c>
      <c r="J66" s="4" t="s">
        <v>51</v>
      </c>
      <c r="K66" s="78">
        <v>2.0</v>
      </c>
      <c r="L66" s="85" t="str">
        <f>G6</f>
        <v>ETRELLES</v>
      </c>
      <c r="M66" s="79"/>
      <c r="N66" s="80">
        <v>25.0</v>
      </c>
      <c r="O66" s="3"/>
      <c r="P66" s="80">
        <v>17.0</v>
      </c>
      <c r="Q66" s="81"/>
      <c r="R66" s="80">
        <v>19.0</v>
      </c>
      <c r="S66" s="3"/>
      <c r="T66" s="80">
        <v>25.0</v>
      </c>
      <c r="U66" s="81"/>
      <c r="V66" s="80">
        <v>25.0</v>
      </c>
      <c r="W66" s="3"/>
      <c r="X66" s="80">
        <v>14.0</v>
      </c>
      <c r="Y66" s="81"/>
      <c r="Z66" s="80">
        <v>21.0</v>
      </c>
      <c r="AA66" s="3"/>
      <c r="AB66" s="80">
        <v>25.0</v>
      </c>
      <c r="AC66" s="81"/>
      <c r="AD66" s="80">
        <v>15.0</v>
      </c>
      <c r="AE66" s="3"/>
      <c r="AF66" s="80">
        <v>5.0</v>
      </c>
      <c r="AG66" s="83"/>
      <c r="AH66" s="3"/>
      <c r="AI66" s="3">
        <f t="shared" si="50"/>
        <v>105</v>
      </c>
      <c r="AJ66" s="3">
        <f t="shared" si="51"/>
        <v>86</v>
      </c>
      <c r="AK66" s="82">
        <f t="shared" si="52"/>
        <v>-19</v>
      </c>
    </row>
    <row r="67" ht="12.75" hidden="1" customHeight="1">
      <c r="A67" s="99">
        <v>43427.0</v>
      </c>
      <c r="B67" s="73" t="s">
        <v>84</v>
      </c>
      <c r="C67" s="75"/>
      <c r="D67" s="41">
        <f t="shared" si="47"/>
        <v>0</v>
      </c>
      <c r="E67" s="41">
        <f t="shared" si="48"/>
        <v>0</v>
      </c>
      <c r="F67" s="41"/>
      <c r="G67" s="75">
        <f t="shared" si="49"/>
        <v>0</v>
      </c>
      <c r="H67" s="98" t="str">
        <f t="shared" ref="H67:H68" si="54">G2</f>
        <v>LE PERTRE 1</v>
      </c>
      <c r="I67" s="95"/>
      <c r="J67" s="4" t="s">
        <v>51</v>
      </c>
      <c r="K67" s="4"/>
      <c r="L67" s="98" t="str">
        <f>G5</f>
        <v>EXEMPT</v>
      </c>
      <c r="M67" s="79"/>
      <c r="N67" s="88"/>
      <c r="O67" s="88"/>
      <c r="P67" s="88"/>
      <c r="Q67" s="89"/>
      <c r="R67" s="88"/>
      <c r="S67" s="88"/>
      <c r="T67" s="88"/>
      <c r="U67" s="89"/>
      <c r="V67" s="88"/>
      <c r="W67" s="88"/>
      <c r="X67" s="88"/>
      <c r="Y67" s="89"/>
      <c r="Z67" s="88"/>
      <c r="AA67" s="88"/>
      <c r="AB67" s="88"/>
      <c r="AC67" s="89"/>
      <c r="AD67" s="88"/>
      <c r="AE67" s="88"/>
      <c r="AF67" s="88"/>
      <c r="AG67" s="90"/>
      <c r="AH67" s="88"/>
      <c r="AI67" s="88">
        <f t="shared" si="50"/>
        <v>0</v>
      </c>
      <c r="AJ67" s="88">
        <f t="shared" si="51"/>
        <v>0</v>
      </c>
      <c r="AK67" s="82">
        <f t="shared" si="52"/>
        <v>0</v>
      </c>
    </row>
    <row r="68" ht="13.5" hidden="1" customHeight="1">
      <c r="B68" s="73" t="s">
        <v>85</v>
      </c>
      <c r="D68" s="41">
        <f t="shared" si="47"/>
        <v>2</v>
      </c>
      <c r="E68" s="41">
        <f t="shared" si="48"/>
        <v>3</v>
      </c>
      <c r="F68" s="41"/>
      <c r="G68" s="75">
        <f t="shared" si="49"/>
        <v>-1</v>
      </c>
      <c r="H68" s="85" t="str">
        <f t="shared" si="54"/>
        <v>ST JEAN SUR VILAINE 1</v>
      </c>
      <c r="I68" s="77">
        <v>2.0</v>
      </c>
      <c r="J68" s="4" t="s">
        <v>51</v>
      </c>
      <c r="K68" s="78">
        <v>3.0</v>
      </c>
      <c r="L68" s="85" t="str">
        <f>G4</f>
        <v>LOUVIGNE DE BAIS</v>
      </c>
      <c r="M68" s="79"/>
      <c r="N68" s="80">
        <v>12.0</v>
      </c>
      <c r="O68" s="3"/>
      <c r="P68" s="80">
        <v>25.0</v>
      </c>
      <c r="Q68" s="81"/>
      <c r="R68" s="80">
        <v>26.0</v>
      </c>
      <c r="S68" s="3"/>
      <c r="T68" s="80">
        <v>24.0</v>
      </c>
      <c r="U68" s="81"/>
      <c r="V68" s="80">
        <v>25.0</v>
      </c>
      <c r="W68" s="3"/>
      <c r="X68" s="80">
        <v>18.0</v>
      </c>
      <c r="Y68" s="81"/>
      <c r="Z68" s="80">
        <v>24.0</v>
      </c>
      <c r="AA68" s="3"/>
      <c r="AB68" s="80">
        <v>26.0</v>
      </c>
      <c r="AC68" s="81"/>
      <c r="AD68" s="80">
        <v>13.0</v>
      </c>
      <c r="AE68" s="3"/>
      <c r="AF68" s="80">
        <v>15.0</v>
      </c>
      <c r="AG68" s="83"/>
      <c r="AH68" s="3"/>
      <c r="AI68" s="3">
        <f t="shared" si="50"/>
        <v>100</v>
      </c>
      <c r="AJ68" s="3">
        <f t="shared" si="51"/>
        <v>108</v>
      </c>
      <c r="AK68" s="82">
        <f t="shared" si="52"/>
        <v>8</v>
      </c>
    </row>
    <row r="69" ht="13.5" hidden="1" customHeight="1">
      <c r="D69" s="41"/>
      <c r="E69" s="41"/>
      <c r="G69" s="75"/>
      <c r="H69" s="91"/>
      <c r="I69" s="92"/>
      <c r="J69" s="92"/>
      <c r="K69" s="92"/>
      <c r="L69" s="91"/>
      <c r="M69" s="103"/>
      <c r="N69" s="94"/>
      <c r="O69" s="92"/>
      <c r="P69" s="92"/>
      <c r="R69" s="92"/>
      <c r="S69" s="92"/>
      <c r="T69" s="92"/>
      <c r="V69" s="92"/>
      <c r="W69" s="92"/>
      <c r="X69" s="92"/>
      <c r="Z69" s="92"/>
      <c r="AA69" s="92"/>
      <c r="AB69" s="92"/>
      <c r="AD69" s="92"/>
      <c r="AE69" s="92"/>
      <c r="AF69" s="92"/>
      <c r="AH69" s="92"/>
      <c r="AI69" s="3"/>
      <c r="AJ69" s="3"/>
    </row>
    <row r="70" ht="12.75" hidden="1" customHeight="1">
      <c r="B70" s="73" t="s">
        <v>86</v>
      </c>
      <c r="D70" s="41">
        <f t="shared" ref="D70:D74" si="55">IF(G70&gt;1,4,0)+ IF(G70=1,3,0)+IF(G70=-1,2,0)+IF(G70&lt;-1,1,0)+IF(G70="FP",0,0)+IF(G70="FG",4,0)</f>
        <v>4</v>
      </c>
      <c r="E70" s="41">
        <f t="shared" ref="E70:E74" si="56">IF(G70&lt;-1,4,0)+ IF(G70=-1,3,0)+IF(G70=1,2,0)+IF(G70&gt;1,1,0)+IF(G70="FP",4,0)+IF(G70="FG",0,0)</f>
        <v>1</v>
      </c>
      <c r="F70" s="41"/>
      <c r="G70" s="75">
        <f t="shared" ref="G70:G74" si="57">I70-K70</f>
        <v>3</v>
      </c>
      <c r="H70" s="85" t="str">
        <f t="shared" ref="H70:H74" si="58">G3</f>
        <v>ST JEAN SUR VILAINE 1</v>
      </c>
      <c r="I70" s="77">
        <v>3.0</v>
      </c>
      <c r="J70" s="4" t="s">
        <v>51</v>
      </c>
      <c r="K70" s="78">
        <v>0.0</v>
      </c>
      <c r="L70" s="85" t="str">
        <f>G11</f>
        <v>SAINT PIERRE LA COUR</v>
      </c>
      <c r="M70" s="79"/>
      <c r="N70" s="80">
        <v>25.0</v>
      </c>
      <c r="O70" s="3"/>
      <c r="P70" s="80">
        <v>18.0</v>
      </c>
      <c r="Q70" s="81"/>
      <c r="R70" s="80">
        <v>25.0</v>
      </c>
      <c r="S70" s="3"/>
      <c r="T70" s="80">
        <v>21.0</v>
      </c>
      <c r="U70" s="81"/>
      <c r="V70" s="80">
        <v>25.0</v>
      </c>
      <c r="W70" s="3"/>
      <c r="X70" s="80">
        <v>19.0</v>
      </c>
      <c r="Y70" s="81"/>
      <c r="Z70" s="3"/>
      <c r="AA70" s="3"/>
      <c r="AB70" s="3"/>
      <c r="AC70" s="81"/>
      <c r="AD70" s="3"/>
      <c r="AE70" s="3"/>
      <c r="AF70" s="3"/>
      <c r="AG70" s="72"/>
      <c r="AH70" s="44"/>
      <c r="AI70" s="3">
        <f t="shared" ref="AI70:AI74" si="59">N70+R70+V70+Z70+AD70</f>
        <v>75</v>
      </c>
      <c r="AJ70" s="3">
        <f t="shared" ref="AJ70:AJ74" si="60">P70+T70+X70+AB70+AF70</f>
        <v>58</v>
      </c>
      <c r="AK70" s="82">
        <f t="shared" ref="AK70:AK74" si="61">AJ70-AI70</f>
        <v>-17</v>
      </c>
    </row>
    <row r="71" ht="12.75" hidden="1" customHeight="1">
      <c r="A71" s="60"/>
      <c r="B71" s="73" t="s">
        <v>87</v>
      </c>
      <c r="D71" s="41">
        <f t="shared" si="55"/>
        <v>4</v>
      </c>
      <c r="E71" s="41">
        <f t="shared" si="56"/>
        <v>1</v>
      </c>
      <c r="F71" s="41"/>
      <c r="G71" s="75">
        <f t="shared" si="57"/>
        <v>3</v>
      </c>
      <c r="H71" s="85" t="str">
        <f t="shared" si="58"/>
        <v>LOUVIGNE DE BAIS</v>
      </c>
      <c r="I71" s="77">
        <v>3.0</v>
      </c>
      <c r="J71" s="4" t="s">
        <v>51</v>
      </c>
      <c r="K71" s="78">
        <v>0.0</v>
      </c>
      <c r="L71" s="85" t="str">
        <f>G2</f>
        <v>LE PERTRE 1</v>
      </c>
      <c r="M71" s="79"/>
      <c r="N71" s="80">
        <v>25.0</v>
      </c>
      <c r="O71" s="3"/>
      <c r="P71" s="80">
        <v>9.0</v>
      </c>
      <c r="Q71" s="81"/>
      <c r="R71" s="80">
        <v>25.0</v>
      </c>
      <c r="S71" s="3"/>
      <c r="T71" s="80">
        <v>23.0</v>
      </c>
      <c r="U71" s="81"/>
      <c r="V71" s="80">
        <v>25.0</v>
      </c>
      <c r="W71" s="3"/>
      <c r="X71" s="80">
        <v>16.0</v>
      </c>
      <c r="Y71" s="81"/>
      <c r="Z71" s="3"/>
      <c r="AA71" s="3"/>
      <c r="AB71" s="3"/>
      <c r="AC71" s="81"/>
      <c r="AD71" s="3"/>
      <c r="AE71" s="3"/>
      <c r="AF71" s="3"/>
      <c r="AG71" s="83"/>
      <c r="AH71" s="3"/>
      <c r="AI71" s="3">
        <f t="shared" si="59"/>
        <v>75</v>
      </c>
      <c r="AJ71" s="3">
        <f t="shared" si="60"/>
        <v>48</v>
      </c>
      <c r="AK71" s="82">
        <f t="shared" si="61"/>
        <v>-27</v>
      </c>
    </row>
    <row r="72" ht="12.75" hidden="1" customHeight="1">
      <c r="A72" s="15">
        <v>49.0</v>
      </c>
      <c r="B72" s="84" t="s">
        <v>88</v>
      </c>
      <c r="D72" s="41">
        <f t="shared" si="55"/>
        <v>0</v>
      </c>
      <c r="E72" s="41">
        <f t="shared" si="56"/>
        <v>0</v>
      </c>
      <c r="F72" s="41"/>
      <c r="G72" s="75">
        <f t="shared" si="57"/>
        <v>0</v>
      </c>
      <c r="H72" s="85" t="str">
        <f t="shared" si="58"/>
        <v>EXEMPT</v>
      </c>
      <c r="I72" s="95"/>
      <c r="J72" s="4" t="s">
        <v>51</v>
      </c>
      <c r="K72" s="4"/>
      <c r="L72" s="85" t="str">
        <f>G10</f>
        <v>VAL D’IZE 2</v>
      </c>
      <c r="M72" s="79"/>
      <c r="N72" s="88"/>
      <c r="O72" s="88"/>
      <c r="P72" s="88"/>
      <c r="Q72" s="89"/>
      <c r="R72" s="88"/>
      <c r="S72" s="88"/>
      <c r="T72" s="88"/>
      <c r="U72" s="89"/>
      <c r="V72" s="88"/>
      <c r="W72" s="88"/>
      <c r="X72" s="88"/>
      <c r="Y72" s="89"/>
      <c r="Z72" s="88"/>
      <c r="AA72" s="88"/>
      <c r="AB72" s="88"/>
      <c r="AC72" s="89"/>
      <c r="AD72" s="88"/>
      <c r="AE72" s="88"/>
      <c r="AF72" s="88"/>
      <c r="AG72" s="90"/>
      <c r="AH72" s="88"/>
      <c r="AI72" s="88">
        <f t="shared" si="59"/>
        <v>0</v>
      </c>
      <c r="AJ72" s="88">
        <f t="shared" si="60"/>
        <v>0</v>
      </c>
      <c r="AK72" s="82">
        <f t="shared" si="61"/>
        <v>0</v>
      </c>
    </row>
    <row r="73" ht="12.75" hidden="1" customHeight="1">
      <c r="A73" s="87">
        <v>43441.0</v>
      </c>
      <c r="B73" s="73" t="s">
        <v>89</v>
      </c>
      <c r="D73" s="41">
        <f t="shared" si="55"/>
        <v>2</v>
      </c>
      <c r="E73" s="41">
        <f t="shared" si="56"/>
        <v>3</v>
      </c>
      <c r="F73" s="41"/>
      <c r="G73" s="75">
        <f t="shared" si="57"/>
        <v>-1</v>
      </c>
      <c r="H73" s="98" t="str">
        <f t="shared" si="58"/>
        <v>ETRELLES</v>
      </c>
      <c r="I73" s="77">
        <v>2.0</v>
      </c>
      <c r="J73" s="4" t="s">
        <v>51</v>
      </c>
      <c r="K73" s="78">
        <v>3.0</v>
      </c>
      <c r="L73" s="98" t="str">
        <f>G9</f>
        <v>CORNILLE</v>
      </c>
      <c r="M73" s="79"/>
      <c r="N73" s="80">
        <v>17.0</v>
      </c>
      <c r="O73" s="3"/>
      <c r="P73" s="80">
        <v>25.0</v>
      </c>
      <c r="Q73" s="81"/>
      <c r="R73" s="80">
        <v>25.0</v>
      </c>
      <c r="S73" s="3"/>
      <c r="T73" s="80">
        <v>14.0</v>
      </c>
      <c r="U73" s="81"/>
      <c r="V73" s="80">
        <v>23.0</v>
      </c>
      <c r="W73" s="3"/>
      <c r="X73" s="80">
        <v>25.0</v>
      </c>
      <c r="Y73" s="81"/>
      <c r="Z73" s="80">
        <v>25.0</v>
      </c>
      <c r="AA73" s="3"/>
      <c r="AB73" s="80">
        <v>23.0</v>
      </c>
      <c r="AC73" s="81"/>
      <c r="AD73" s="80">
        <v>9.0</v>
      </c>
      <c r="AE73" s="3"/>
      <c r="AF73" s="80">
        <v>15.0</v>
      </c>
      <c r="AG73" s="83"/>
      <c r="AH73" s="3"/>
      <c r="AI73" s="3">
        <f t="shared" si="59"/>
        <v>99</v>
      </c>
      <c r="AJ73" s="3">
        <f t="shared" si="60"/>
        <v>102</v>
      </c>
      <c r="AK73" s="82">
        <f t="shared" si="61"/>
        <v>3</v>
      </c>
    </row>
    <row r="74" ht="13.5" hidden="1" customHeight="1">
      <c r="B74" s="73" t="s">
        <v>90</v>
      </c>
      <c r="D74" s="41">
        <f t="shared" si="55"/>
        <v>1</v>
      </c>
      <c r="E74" s="41">
        <f t="shared" si="56"/>
        <v>4</v>
      </c>
      <c r="F74" s="41"/>
      <c r="G74" s="75">
        <f t="shared" si="57"/>
        <v>-2</v>
      </c>
      <c r="H74" s="85" t="str">
        <f t="shared" si="58"/>
        <v>LE PERTRE 2</v>
      </c>
      <c r="I74" s="77">
        <v>1.0</v>
      </c>
      <c r="J74" s="4" t="s">
        <v>51</v>
      </c>
      <c r="K74" s="78">
        <v>3.0</v>
      </c>
      <c r="L74" s="85" t="str">
        <f>G8</f>
        <v>ST JEAN SUR VILAINE 2</v>
      </c>
      <c r="M74" s="79"/>
      <c r="N74" s="80">
        <v>16.0</v>
      </c>
      <c r="O74" s="3"/>
      <c r="P74" s="80">
        <v>25.0</v>
      </c>
      <c r="Q74" s="81"/>
      <c r="R74" s="80">
        <v>25.0</v>
      </c>
      <c r="S74" s="3"/>
      <c r="T74" s="80">
        <v>22.0</v>
      </c>
      <c r="U74" s="81"/>
      <c r="V74" s="80">
        <v>19.0</v>
      </c>
      <c r="W74" s="3"/>
      <c r="X74" s="80">
        <v>25.0</v>
      </c>
      <c r="Y74" s="81"/>
      <c r="Z74" s="80">
        <v>19.0</v>
      </c>
      <c r="AA74" s="3"/>
      <c r="AB74" s="80">
        <v>25.0</v>
      </c>
      <c r="AC74" s="81"/>
      <c r="AD74" s="3"/>
      <c r="AE74" s="3"/>
      <c r="AF74" s="3"/>
      <c r="AG74" s="83"/>
      <c r="AH74" s="3"/>
      <c r="AI74" s="3">
        <f t="shared" si="59"/>
        <v>79</v>
      </c>
      <c r="AJ74" s="3">
        <f t="shared" si="60"/>
        <v>97</v>
      </c>
      <c r="AK74" s="82">
        <f t="shared" si="61"/>
        <v>18</v>
      </c>
    </row>
    <row r="75" ht="13.5" hidden="1" customHeight="1">
      <c r="D75" s="41"/>
      <c r="E75" s="41"/>
      <c r="G75" s="75"/>
      <c r="H75" s="91"/>
      <c r="I75" s="92"/>
      <c r="J75" s="92"/>
      <c r="K75" s="92"/>
      <c r="L75" s="91"/>
      <c r="M75" s="103"/>
      <c r="N75" s="94"/>
      <c r="O75" s="92"/>
      <c r="P75" s="92"/>
      <c r="R75" s="92"/>
      <c r="S75" s="92"/>
      <c r="T75" s="92"/>
      <c r="V75" s="92"/>
      <c r="W75" s="92"/>
      <c r="X75" s="92"/>
      <c r="Z75" s="92"/>
      <c r="AA75" s="92"/>
      <c r="AB75" s="92"/>
      <c r="AD75" s="92"/>
      <c r="AE75" s="92"/>
      <c r="AF75" s="92"/>
      <c r="AH75" s="92"/>
      <c r="AI75" s="3"/>
      <c r="AJ75" s="3"/>
    </row>
    <row r="76" ht="12.75" hidden="1" customHeight="1">
      <c r="B76" s="73" t="s">
        <v>91</v>
      </c>
      <c r="D76" s="41">
        <f t="shared" ref="D76:D80" si="62">IF(G76&gt;1,4,0)+ IF(G76=1,3,0)+IF(G76=-1,2,0)+IF(G76&lt;-1,1,0)+IF(G76="FP",0,0)+IF(G76="FG",4,0)</f>
        <v>2</v>
      </c>
      <c r="E76" s="41">
        <f t="shared" ref="E76:E80" si="63">IF(G76&lt;-1,4,0)+ IF(G76=-1,3,0)+IF(G76=1,2,0)+IF(G76&gt;1,1,0)+IF(G76="FP",4,0)+IF(G76="FG",0,0)</f>
        <v>3</v>
      </c>
      <c r="F76" s="41"/>
      <c r="G76" s="75">
        <f t="shared" ref="G76:G80" si="64">I76-K76</f>
        <v>-1</v>
      </c>
      <c r="H76" s="98" t="str">
        <f>G11</f>
        <v>SAINT PIERRE LA COUR</v>
      </c>
      <c r="I76" s="77">
        <v>2.0</v>
      </c>
      <c r="J76" s="4" t="s">
        <v>51</v>
      </c>
      <c r="K76" s="78">
        <v>3.0</v>
      </c>
      <c r="L76" s="98" t="str">
        <f>G7</f>
        <v>LE PERTRE 2</v>
      </c>
      <c r="M76" s="79"/>
      <c r="N76" s="80">
        <v>28.0</v>
      </c>
      <c r="O76" s="3"/>
      <c r="P76" s="80">
        <v>26.0</v>
      </c>
      <c r="Q76" s="81"/>
      <c r="R76" s="80">
        <v>23.0</v>
      </c>
      <c r="S76" s="3"/>
      <c r="T76" s="80">
        <v>25.0</v>
      </c>
      <c r="U76" s="81"/>
      <c r="V76" s="80">
        <v>25.0</v>
      </c>
      <c r="W76" s="3"/>
      <c r="X76" s="80">
        <v>17.0</v>
      </c>
      <c r="Y76" s="81"/>
      <c r="Z76" s="80">
        <v>22.0</v>
      </c>
      <c r="AA76" s="3"/>
      <c r="AB76" s="80">
        <v>25.0</v>
      </c>
      <c r="AC76" s="81"/>
      <c r="AD76" s="80">
        <v>11.0</v>
      </c>
      <c r="AE76" s="3"/>
      <c r="AF76" s="80">
        <v>15.0</v>
      </c>
      <c r="AG76" s="72"/>
      <c r="AH76" s="44"/>
      <c r="AI76" s="3">
        <f t="shared" ref="AI76:AI80" si="65">N76+R76+V76+Z76+AD76</f>
        <v>109</v>
      </c>
      <c r="AJ76" s="3">
        <f t="shared" ref="AJ76:AJ80" si="66">P76+T76+X76+AB76+AF76</f>
        <v>108</v>
      </c>
      <c r="AK76" s="82">
        <f t="shared" ref="AK76:AK80" si="67">AJ76-AI76</f>
        <v>-1</v>
      </c>
    </row>
    <row r="77" ht="12.75" hidden="1" customHeight="1">
      <c r="A77" s="60"/>
      <c r="B77" s="73" t="s">
        <v>92</v>
      </c>
      <c r="D77" s="41">
        <f t="shared" si="62"/>
        <v>4</v>
      </c>
      <c r="E77" s="41">
        <f t="shared" si="63"/>
        <v>1</v>
      </c>
      <c r="F77" s="41"/>
      <c r="G77" s="75">
        <f t="shared" si="64"/>
        <v>2</v>
      </c>
      <c r="H77" s="85" t="str">
        <f t="shared" ref="H77:H79" si="68">G8</f>
        <v>ST JEAN SUR VILAINE 2</v>
      </c>
      <c r="I77" s="77">
        <v>3.0</v>
      </c>
      <c r="J77" s="4" t="s">
        <v>51</v>
      </c>
      <c r="K77" s="78">
        <v>1.0</v>
      </c>
      <c r="L77" s="85" t="str">
        <f>G6</f>
        <v>ETRELLES</v>
      </c>
      <c r="M77" s="79"/>
      <c r="N77" s="80">
        <v>23.0</v>
      </c>
      <c r="O77" s="3"/>
      <c r="P77" s="80">
        <v>25.0</v>
      </c>
      <c r="Q77" s="81"/>
      <c r="R77" s="80">
        <v>25.0</v>
      </c>
      <c r="S77" s="3"/>
      <c r="T77" s="80">
        <v>22.0</v>
      </c>
      <c r="U77" s="81"/>
      <c r="V77" s="80">
        <v>25.0</v>
      </c>
      <c r="W77" s="3"/>
      <c r="X77" s="80">
        <v>18.0</v>
      </c>
      <c r="Y77" s="81"/>
      <c r="Z77" s="80">
        <v>25.0</v>
      </c>
      <c r="AA77" s="3"/>
      <c r="AB77" s="80">
        <v>15.0</v>
      </c>
      <c r="AC77" s="81"/>
      <c r="AD77" s="3"/>
      <c r="AE77" s="3"/>
      <c r="AF77" s="3"/>
      <c r="AG77" s="83"/>
      <c r="AH77" s="3"/>
      <c r="AI77" s="3">
        <f t="shared" si="65"/>
        <v>98</v>
      </c>
      <c r="AJ77" s="3">
        <f t="shared" si="66"/>
        <v>80</v>
      </c>
      <c r="AK77" s="82">
        <f t="shared" si="67"/>
        <v>-18</v>
      </c>
    </row>
    <row r="78" ht="12.75" hidden="1" customHeight="1">
      <c r="A78" s="15">
        <v>50.0</v>
      </c>
      <c r="B78" s="84" t="s">
        <v>93</v>
      </c>
      <c r="D78" s="41">
        <f t="shared" si="62"/>
        <v>0</v>
      </c>
      <c r="E78" s="41">
        <f t="shared" si="63"/>
        <v>0</v>
      </c>
      <c r="F78" s="41"/>
      <c r="G78" s="75">
        <f t="shared" si="64"/>
        <v>0</v>
      </c>
      <c r="H78" s="98" t="str">
        <f t="shared" si="68"/>
        <v>CORNILLE</v>
      </c>
      <c r="I78" s="95"/>
      <c r="J78" s="4" t="s">
        <v>51</v>
      </c>
      <c r="K78" s="4"/>
      <c r="L78" s="98" t="str">
        <f>G5</f>
        <v>EXEMPT</v>
      </c>
      <c r="M78" s="79"/>
      <c r="N78" s="88"/>
      <c r="O78" s="88"/>
      <c r="P78" s="88"/>
      <c r="Q78" s="89"/>
      <c r="R78" s="88"/>
      <c r="S78" s="88"/>
      <c r="T78" s="88"/>
      <c r="U78" s="89"/>
      <c r="V78" s="88"/>
      <c r="W78" s="88"/>
      <c r="X78" s="88"/>
      <c r="Y78" s="89"/>
      <c r="Z78" s="88"/>
      <c r="AA78" s="88"/>
      <c r="AB78" s="88"/>
      <c r="AC78" s="89"/>
      <c r="AD78" s="88"/>
      <c r="AE78" s="88"/>
      <c r="AF78" s="88"/>
      <c r="AG78" s="90"/>
      <c r="AH78" s="88"/>
      <c r="AI78" s="88">
        <f t="shared" si="65"/>
        <v>0</v>
      </c>
      <c r="AJ78" s="88">
        <f t="shared" si="66"/>
        <v>0</v>
      </c>
      <c r="AK78" s="82">
        <f t="shared" si="67"/>
        <v>0</v>
      </c>
    </row>
    <row r="79" ht="12.75" hidden="1" customHeight="1">
      <c r="A79" s="99">
        <v>43448.0</v>
      </c>
      <c r="B79" s="73" t="s">
        <v>94</v>
      </c>
      <c r="D79" s="41">
        <f t="shared" si="62"/>
        <v>1</v>
      </c>
      <c r="E79" s="41">
        <f t="shared" si="63"/>
        <v>4</v>
      </c>
      <c r="F79" s="41"/>
      <c r="G79" s="75">
        <f t="shared" si="64"/>
        <v>-2</v>
      </c>
      <c r="H79" s="98" t="str">
        <f t="shared" si="68"/>
        <v>VAL D’IZE 2</v>
      </c>
      <c r="I79" s="77">
        <v>1.0</v>
      </c>
      <c r="J79" s="4" t="s">
        <v>51</v>
      </c>
      <c r="K79" s="78">
        <v>3.0</v>
      </c>
      <c r="L79" s="85" t="str">
        <f>G4</f>
        <v>LOUVIGNE DE BAIS</v>
      </c>
      <c r="M79" s="79"/>
      <c r="N79" s="80">
        <v>19.0</v>
      </c>
      <c r="O79" s="3"/>
      <c r="P79" s="80">
        <v>25.0</v>
      </c>
      <c r="Q79" s="81"/>
      <c r="R79" s="80">
        <v>18.0</v>
      </c>
      <c r="S79" s="3"/>
      <c r="T79" s="80">
        <v>25.0</v>
      </c>
      <c r="U79" s="81"/>
      <c r="V79" s="80">
        <v>30.0</v>
      </c>
      <c r="W79" s="3"/>
      <c r="X79" s="80">
        <v>28.0</v>
      </c>
      <c r="Y79" s="81"/>
      <c r="Z79" s="80">
        <v>21.0</v>
      </c>
      <c r="AA79" s="3"/>
      <c r="AB79" s="80">
        <v>25.0</v>
      </c>
      <c r="AC79" s="81"/>
      <c r="AD79" s="3"/>
      <c r="AE79" s="3"/>
      <c r="AF79" s="3"/>
      <c r="AG79" s="83"/>
      <c r="AH79" s="3"/>
      <c r="AI79" s="3">
        <f t="shared" si="65"/>
        <v>88</v>
      </c>
      <c r="AJ79" s="3">
        <f t="shared" si="66"/>
        <v>103</v>
      </c>
      <c r="AK79" s="82">
        <f t="shared" si="67"/>
        <v>15</v>
      </c>
    </row>
    <row r="80" ht="13.5" hidden="1" customHeight="1">
      <c r="B80" s="73" t="s">
        <v>95</v>
      </c>
      <c r="D80" s="41">
        <f t="shared" si="62"/>
        <v>3</v>
      </c>
      <c r="E80" s="41">
        <f t="shared" si="63"/>
        <v>2</v>
      </c>
      <c r="F80" s="41"/>
      <c r="G80" s="75">
        <f t="shared" si="64"/>
        <v>1</v>
      </c>
      <c r="H80" s="85" t="str">
        <f>G2</f>
        <v>LE PERTRE 1</v>
      </c>
      <c r="I80" s="77">
        <v>3.0</v>
      </c>
      <c r="J80" s="4" t="s">
        <v>51</v>
      </c>
      <c r="K80" s="78">
        <v>2.0</v>
      </c>
      <c r="L80" s="85" t="str">
        <f>G3</f>
        <v>ST JEAN SUR VILAINE 1</v>
      </c>
      <c r="M80" s="79"/>
      <c r="N80" s="80">
        <v>18.0</v>
      </c>
      <c r="O80" s="3"/>
      <c r="P80" s="80">
        <v>25.0</v>
      </c>
      <c r="Q80" s="81"/>
      <c r="R80" s="80">
        <v>25.0</v>
      </c>
      <c r="S80" s="3"/>
      <c r="T80" s="80">
        <v>19.0</v>
      </c>
      <c r="U80" s="81"/>
      <c r="V80" s="80">
        <v>25.0</v>
      </c>
      <c r="W80" s="3"/>
      <c r="X80" s="80">
        <v>12.0</v>
      </c>
      <c r="Y80" s="81"/>
      <c r="Z80" s="80">
        <v>22.0</v>
      </c>
      <c r="AA80" s="3"/>
      <c r="AB80" s="80">
        <v>25.0</v>
      </c>
      <c r="AC80" s="81"/>
      <c r="AD80" s="80">
        <v>15.0</v>
      </c>
      <c r="AE80" s="3"/>
      <c r="AF80" s="80">
        <v>5.0</v>
      </c>
      <c r="AG80" s="83"/>
      <c r="AH80" s="3"/>
      <c r="AI80" s="3">
        <f t="shared" si="65"/>
        <v>105</v>
      </c>
      <c r="AJ80" s="3">
        <f t="shared" si="66"/>
        <v>86</v>
      </c>
      <c r="AK80" s="82">
        <f t="shared" si="67"/>
        <v>-19</v>
      </c>
    </row>
    <row r="81" ht="12.75" hidden="1" customHeight="1">
      <c r="D81" s="41"/>
      <c r="E81" s="41"/>
      <c r="G81" s="75"/>
      <c r="H81" s="28"/>
      <c r="I81" s="28"/>
      <c r="J81" s="28"/>
      <c r="K81" s="28"/>
      <c r="L81" s="102"/>
      <c r="M81" s="111"/>
      <c r="N81" s="26"/>
      <c r="O81" s="28"/>
      <c r="P81" s="28"/>
      <c r="R81" s="28"/>
      <c r="S81" s="28"/>
      <c r="T81" s="28"/>
      <c r="V81" s="28"/>
      <c r="W81" s="28"/>
      <c r="X81" s="28"/>
      <c r="Z81" s="28"/>
      <c r="AA81" s="28"/>
      <c r="AB81" s="28"/>
      <c r="AD81" s="28"/>
      <c r="AE81" s="28"/>
      <c r="AF81" s="28"/>
      <c r="AH81" s="28"/>
      <c r="AI81" s="28"/>
      <c r="AJ81" s="28"/>
    </row>
    <row r="82" ht="12.75" hidden="1" customHeight="1">
      <c r="D82" s="41"/>
      <c r="E82" s="41"/>
      <c r="G82" s="75"/>
      <c r="H82" s="112" t="s">
        <v>96</v>
      </c>
    </row>
    <row r="83" ht="13.5" customHeight="1">
      <c r="D83" s="41"/>
      <c r="E83" s="41"/>
      <c r="G83" s="75"/>
      <c r="H83" s="64"/>
      <c r="I83" s="65" t="s">
        <v>97</v>
      </c>
      <c r="J83" s="7"/>
      <c r="K83" s="7"/>
      <c r="L83" s="7"/>
      <c r="M83" s="103"/>
      <c r="N83" s="113"/>
      <c r="O83" s="60"/>
      <c r="P83" s="60"/>
      <c r="R83" s="60"/>
      <c r="S83" s="60"/>
      <c r="T83" s="60"/>
      <c r="V83" s="60"/>
      <c r="W83" s="60"/>
      <c r="X83" s="60"/>
      <c r="Z83" s="60"/>
      <c r="AA83" s="60"/>
      <c r="AB83" s="60"/>
      <c r="AD83" s="60"/>
      <c r="AE83" s="60"/>
      <c r="AF83" s="60"/>
      <c r="AH83" s="60"/>
      <c r="AI83" s="60"/>
      <c r="AJ83" s="60"/>
    </row>
    <row r="84" ht="12.75" hidden="1" customHeight="1">
      <c r="B84" s="73" t="s">
        <v>98</v>
      </c>
      <c r="D84" s="41">
        <f t="shared" ref="D84:D88" si="69">IF(G84&gt;1,4,0)+ IF(G84=1,3,0)+IF(G84=-1,2,0)+IF(G84&lt;-1,1,0)+IF(G84="FP",0,0)+IF(G84="FG",4,0)</f>
        <v>4</v>
      </c>
      <c r="E84" s="41">
        <f t="shared" ref="E84:E88" si="70">IF(G84&lt;-1,4,0)+ IF(G84=-1,3,0)+IF(G84=1,2,0)+IF(G84&gt;1,1,0)+IF(G84="FP",4,0)+IF(G84="FG",0,0)</f>
        <v>1</v>
      </c>
      <c r="F84" s="41"/>
      <c r="G84" s="75">
        <f t="shared" ref="G84:G88" si="71">I84-K84</f>
        <v>3</v>
      </c>
      <c r="H84" s="85" t="str">
        <f>G11</f>
        <v>SAINT PIERRE LA COUR</v>
      </c>
      <c r="I84" s="77">
        <v>3.0</v>
      </c>
      <c r="J84" s="4" t="s">
        <v>51</v>
      </c>
      <c r="K84" s="78">
        <v>0.0</v>
      </c>
      <c r="L84" s="76" t="str">
        <f t="shared" ref="L84:L88" si="72">G2</f>
        <v>LE PERTRE 1</v>
      </c>
      <c r="M84" s="79"/>
      <c r="N84" s="80">
        <v>25.0</v>
      </c>
      <c r="O84" s="3" t="s">
        <v>51</v>
      </c>
      <c r="P84" s="80">
        <v>12.0</v>
      </c>
      <c r="Q84" s="81"/>
      <c r="R84" s="80">
        <v>25.0</v>
      </c>
      <c r="S84" s="3"/>
      <c r="T84" s="80">
        <v>16.0</v>
      </c>
      <c r="U84" s="81"/>
      <c r="V84" s="80">
        <v>25.0</v>
      </c>
      <c r="W84" s="3"/>
      <c r="X84" s="80">
        <v>23.0</v>
      </c>
      <c r="Y84" s="81"/>
      <c r="Z84" s="3"/>
      <c r="AA84" s="3"/>
      <c r="AB84" s="3"/>
      <c r="AC84" s="81"/>
      <c r="AD84" s="3"/>
      <c r="AE84" s="3"/>
      <c r="AF84" s="3"/>
      <c r="AG84" s="72"/>
      <c r="AH84" s="44"/>
      <c r="AI84" s="3">
        <f t="shared" ref="AI84:AI88" si="73">N84+R84+V84+Z84+AD84</f>
        <v>75</v>
      </c>
      <c r="AJ84" s="3">
        <f t="shared" ref="AJ84:AJ88" si="74">P84+T84+X84+AB84+AF84</f>
        <v>51</v>
      </c>
      <c r="AK84" s="82">
        <f t="shared" ref="AK84:AK88" si="75">AJ84-AI84</f>
        <v>-24</v>
      </c>
    </row>
    <row r="85" ht="12.75" hidden="1" customHeight="1">
      <c r="A85" s="60"/>
      <c r="B85" s="73" t="s">
        <v>99</v>
      </c>
      <c r="D85" s="41">
        <f t="shared" si="69"/>
        <v>2</v>
      </c>
      <c r="E85" s="41">
        <f t="shared" si="70"/>
        <v>3</v>
      </c>
      <c r="F85" s="41"/>
      <c r="G85" s="75">
        <f t="shared" si="71"/>
        <v>-1</v>
      </c>
      <c r="H85" s="85" t="str">
        <f>G10</f>
        <v>VAL D’IZE 2</v>
      </c>
      <c r="I85" s="77">
        <v>2.0</v>
      </c>
      <c r="J85" s="4" t="s">
        <v>51</v>
      </c>
      <c r="K85" s="78">
        <v>3.0</v>
      </c>
      <c r="L85" s="76" t="str">
        <f t="shared" si="72"/>
        <v>ST JEAN SUR VILAINE 1</v>
      </c>
      <c r="M85" s="79"/>
      <c r="N85" s="80">
        <v>26.0</v>
      </c>
      <c r="O85" s="3" t="s">
        <v>51</v>
      </c>
      <c r="P85" s="80">
        <v>24.0</v>
      </c>
      <c r="Q85" s="81"/>
      <c r="R85" s="80">
        <v>25.0</v>
      </c>
      <c r="S85" s="3"/>
      <c r="T85" s="80">
        <v>20.0</v>
      </c>
      <c r="U85" s="81"/>
      <c r="V85" s="80">
        <v>23.0</v>
      </c>
      <c r="W85" s="3"/>
      <c r="X85" s="80">
        <v>25.0</v>
      </c>
      <c r="Y85" s="81"/>
      <c r="Z85" s="80">
        <v>23.0</v>
      </c>
      <c r="AA85" s="3"/>
      <c r="AB85" s="80">
        <v>25.0</v>
      </c>
      <c r="AC85" s="81"/>
      <c r="AD85" s="80">
        <v>5.0</v>
      </c>
      <c r="AE85" s="3"/>
      <c r="AF85" s="80">
        <v>15.0</v>
      </c>
      <c r="AG85" s="83"/>
      <c r="AH85" s="3"/>
      <c r="AI85" s="3">
        <f t="shared" si="73"/>
        <v>102</v>
      </c>
      <c r="AJ85" s="3">
        <f t="shared" si="74"/>
        <v>109</v>
      </c>
      <c r="AK85" s="82">
        <f t="shared" si="75"/>
        <v>7</v>
      </c>
    </row>
    <row r="86" ht="12.75" hidden="1" customHeight="1">
      <c r="A86" s="15">
        <v>2.0</v>
      </c>
      <c r="B86" s="84" t="s">
        <v>100</v>
      </c>
      <c r="D86" s="41">
        <f t="shared" si="69"/>
        <v>1</v>
      </c>
      <c r="E86" s="41">
        <f t="shared" si="70"/>
        <v>4</v>
      </c>
      <c r="F86" s="41"/>
      <c r="G86" s="75">
        <f t="shared" si="71"/>
        <v>-2</v>
      </c>
      <c r="H86" s="85" t="str">
        <f>G9</f>
        <v>CORNILLE</v>
      </c>
      <c r="I86" s="77">
        <v>1.0</v>
      </c>
      <c r="J86" s="4" t="s">
        <v>51</v>
      </c>
      <c r="K86" s="78">
        <v>3.0</v>
      </c>
      <c r="L86" s="85" t="str">
        <f t="shared" si="72"/>
        <v>LOUVIGNE DE BAIS</v>
      </c>
      <c r="M86" s="79"/>
      <c r="N86" s="80">
        <v>25.0</v>
      </c>
      <c r="O86" s="3" t="s">
        <v>51</v>
      </c>
      <c r="P86" s="80">
        <v>14.0</v>
      </c>
      <c r="Q86" s="81"/>
      <c r="R86" s="80">
        <v>17.0</v>
      </c>
      <c r="S86" s="3"/>
      <c r="T86" s="80">
        <v>25.0</v>
      </c>
      <c r="U86" s="81"/>
      <c r="V86" s="80">
        <v>15.0</v>
      </c>
      <c r="W86" s="3"/>
      <c r="X86" s="80">
        <v>25.0</v>
      </c>
      <c r="Y86" s="81"/>
      <c r="Z86" s="80">
        <v>23.0</v>
      </c>
      <c r="AA86" s="3"/>
      <c r="AB86" s="80">
        <v>25.0</v>
      </c>
      <c r="AC86" s="81"/>
      <c r="AD86" s="3"/>
      <c r="AE86" s="3"/>
      <c r="AF86" s="3"/>
      <c r="AG86" s="83"/>
      <c r="AH86" s="3"/>
      <c r="AI86" s="3">
        <f t="shared" si="73"/>
        <v>80</v>
      </c>
      <c r="AJ86" s="3">
        <f t="shared" si="74"/>
        <v>89</v>
      </c>
      <c r="AK86" s="82">
        <f t="shared" si="75"/>
        <v>9</v>
      </c>
    </row>
    <row r="87" ht="12.75" hidden="1" customHeight="1">
      <c r="A87" s="87">
        <v>43111.0</v>
      </c>
      <c r="B87" s="73" t="s">
        <v>101</v>
      </c>
      <c r="D87" s="41">
        <f t="shared" si="69"/>
        <v>0</v>
      </c>
      <c r="E87" s="41">
        <f t="shared" si="70"/>
        <v>0</v>
      </c>
      <c r="F87" s="41"/>
      <c r="G87" s="75">
        <f t="shared" si="71"/>
        <v>0</v>
      </c>
      <c r="H87" s="85" t="str">
        <f>G8</f>
        <v>ST JEAN SUR VILAINE 2</v>
      </c>
      <c r="I87" s="95"/>
      <c r="J87" s="4" t="s">
        <v>51</v>
      </c>
      <c r="K87" s="4"/>
      <c r="L87" s="85" t="str">
        <f t="shared" si="72"/>
        <v>EXEMPT</v>
      </c>
      <c r="M87" s="79"/>
      <c r="N87" s="88"/>
      <c r="O87" s="88" t="s">
        <v>51</v>
      </c>
      <c r="P87" s="88"/>
      <c r="Q87" s="89"/>
      <c r="R87" s="88"/>
      <c r="S87" s="88"/>
      <c r="T87" s="88"/>
      <c r="U87" s="89"/>
      <c r="V87" s="88"/>
      <c r="W87" s="88"/>
      <c r="X87" s="88"/>
      <c r="Y87" s="89"/>
      <c r="Z87" s="88"/>
      <c r="AA87" s="88"/>
      <c r="AB87" s="88"/>
      <c r="AC87" s="89"/>
      <c r="AD87" s="88"/>
      <c r="AE87" s="88"/>
      <c r="AF87" s="88"/>
      <c r="AG87" s="83"/>
      <c r="AH87" s="3"/>
      <c r="AI87" s="3">
        <f t="shared" si="73"/>
        <v>0</v>
      </c>
      <c r="AJ87" s="3">
        <f t="shared" si="74"/>
        <v>0</v>
      </c>
      <c r="AK87" s="82">
        <f t="shared" si="75"/>
        <v>0</v>
      </c>
    </row>
    <row r="88" ht="13.5" hidden="1" customHeight="1">
      <c r="B88" s="73" t="s">
        <v>102</v>
      </c>
      <c r="D88" s="41">
        <f t="shared" si="69"/>
        <v>4</v>
      </c>
      <c r="E88" s="41">
        <f t="shared" si="70"/>
        <v>1</v>
      </c>
      <c r="F88" s="41"/>
      <c r="G88" s="75">
        <f t="shared" si="71"/>
        <v>3</v>
      </c>
      <c r="H88" s="85" t="str">
        <f>G7</f>
        <v>LE PERTRE 2</v>
      </c>
      <c r="I88" s="77">
        <v>3.0</v>
      </c>
      <c r="J88" s="4" t="s">
        <v>51</v>
      </c>
      <c r="K88" s="78">
        <v>0.0</v>
      </c>
      <c r="L88" s="85" t="str">
        <f t="shared" si="72"/>
        <v>ETRELLES</v>
      </c>
      <c r="M88" s="79"/>
      <c r="N88" s="80">
        <v>25.0</v>
      </c>
      <c r="O88" s="3" t="s">
        <v>51</v>
      </c>
      <c r="P88" s="80">
        <v>21.0</v>
      </c>
      <c r="Q88" s="81"/>
      <c r="R88" s="80">
        <v>25.0</v>
      </c>
      <c r="S88" s="3"/>
      <c r="T88" s="80">
        <v>19.0</v>
      </c>
      <c r="U88" s="81"/>
      <c r="V88" s="80">
        <v>25.0</v>
      </c>
      <c r="W88" s="3"/>
      <c r="X88" s="80">
        <v>11.0</v>
      </c>
      <c r="Y88" s="81"/>
      <c r="Z88" s="3"/>
      <c r="AA88" s="3"/>
      <c r="AB88" s="3"/>
      <c r="AC88" s="81"/>
      <c r="AD88" s="3"/>
      <c r="AE88" s="3"/>
      <c r="AF88" s="3"/>
      <c r="AG88" s="83"/>
      <c r="AH88" s="3"/>
      <c r="AI88" s="3">
        <f t="shared" si="73"/>
        <v>75</v>
      </c>
      <c r="AJ88" s="3">
        <f t="shared" si="74"/>
        <v>51</v>
      </c>
      <c r="AK88" s="82">
        <f t="shared" si="75"/>
        <v>-24</v>
      </c>
    </row>
    <row r="89" ht="13.5" hidden="1" customHeight="1">
      <c r="D89" s="41"/>
      <c r="E89" s="41"/>
      <c r="G89" s="75"/>
      <c r="H89" s="91"/>
      <c r="I89" s="92"/>
      <c r="J89" s="92"/>
      <c r="K89" s="92"/>
      <c r="L89" s="91"/>
      <c r="M89" s="103"/>
      <c r="N89" s="94"/>
      <c r="O89" s="92"/>
      <c r="P89" s="92"/>
      <c r="R89" s="92"/>
      <c r="S89" s="92"/>
      <c r="T89" s="92"/>
      <c r="V89" s="92"/>
      <c r="W89" s="92"/>
      <c r="X89" s="92"/>
      <c r="Z89" s="92"/>
      <c r="AA89" s="92"/>
      <c r="AB89" s="92"/>
      <c r="AD89" s="92"/>
      <c r="AE89" s="92"/>
      <c r="AF89" s="92"/>
      <c r="AH89" s="92"/>
      <c r="AI89" s="92"/>
      <c r="AJ89" s="92"/>
    </row>
    <row r="90" ht="12.75" hidden="1" customHeight="1">
      <c r="B90" s="73" t="s">
        <v>103</v>
      </c>
      <c r="D90" s="41">
        <f t="shared" ref="D90:D94" si="76">IF(G90&gt;1,4,0)+ IF(G90=1,3,0)+IF(G90=-1,2,0)+IF(G90&lt;-1,1,0)+IF(G90="FP",0,0)+IF(G90="FG",4,0)</f>
        <v>1</v>
      </c>
      <c r="E90" s="41">
        <f t="shared" ref="E90:E94" si="77">IF(G90&lt;-1,4,0)+ IF(G90=-1,3,0)+IF(G90=1,2,0)+IF(G90&gt;1,1,0)+IF(G90="FP",4,0)+IF(G90="FG",0,0)</f>
        <v>4</v>
      </c>
      <c r="F90" s="41"/>
      <c r="G90" s="75">
        <f t="shared" ref="G90:G94" si="78">I90-K90</f>
        <v>-2</v>
      </c>
      <c r="H90" s="85" t="str">
        <f>G11</f>
        <v>SAINT PIERRE LA COUR</v>
      </c>
      <c r="I90" s="77">
        <v>1.0</v>
      </c>
      <c r="J90" s="4" t="s">
        <v>51</v>
      </c>
      <c r="K90" s="78">
        <v>3.0</v>
      </c>
      <c r="L90" s="85" t="str">
        <f t="shared" ref="L90:L94" si="79">G6</f>
        <v>ETRELLES</v>
      </c>
      <c r="M90" s="79"/>
      <c r="N90" s="80">
        <v>26.0</v>
      </c>
      <c r="O90" s="3" t="s">
        <v>51</v>
      </c>
      <c r="P90" s="80">
        <v>24.0</v>
      </c>
      <c r="Q90" s="81"/>
      <c r="R90" s="80">
        <v>22.0</v>
      </c>
      <c r="S90" s="3"/>
      <c r="T90" s="80">
        <v>25.0</v>
      </c>
      <c r="U90" s="81"/>
      <c r="V90" s="80">
        <v>16.0</v>
      </c>
      <c r="W90" s="3"/>
      <c r="X90" s="80">
        <v>25.0</v>
      </c>
      <c r="Y90" s="81"/>
      <c r="Z90" s="80">
        <v>16.0</v>
      </c>
      <c r="AA90" s="3"/>
      <c r="AB90" s="80">
        <v>25.0</v>
      </c>
      <c r="AC90" s="81"/>
      <c r="AD90" s="3"/>
      <c r="AE90" s="3"/>
      <c r="AF90" s="3"/>
      <c r="AG90" s="72"/>
      <c r="AH90" s="44"/>
      <c r="AI90" s="3">
        <f t="shared" ref="AI90:AI94" si="80">N90+R90+V90+Z90+AD90</f>
        <v>80</v>
      </c>
      <c r="AJ90" s="3">
        <f t="shared" ref="AJ90:AJ94" si="81">P90+T90+X90+AB90+AF90</f>
        <v>99</v>
      </c>
      <c r="AK90" s="82">
        <f t="shared" ref="AK90:AK94" si="82">AJ90-AI90</f>
        <v>19</v>
      </c>
    </row>
    <row r="91" ht="12.75" hidden="1" customHeight="1">
      <c r="A91" s="60"/>
      <c r="B91" s="73" t="s">
        <v>104</v>
      </c>
      <c r="D91" s="41">
        <f t="shared" si="76"/>
        <v>0</v>
      </c>
      <c r="E91" s="41">
        <f t="shared" si="77"/>
        <v>0</v>
      </c>
      <c r="F91" s="41"/>
      <c r="G91" s="75">
        <f t="shared" si="78"/>
        <v>0</v>
      </c>
      <c r="H91" s="85" t="str">
        <f>G5</f>
        <v>EXEMPT</v>
      </c>
      <c r="I91" s="95"/>
      <c r="J91" s="4" t="s">
        <v>51</v>
      </c>
      <c r="K91" s="4"/>
      <c r="L91" s="85" t="str">
        <f t="shared" si="79"/>
        <v>LE PERTRE 2</v>
      </c>
      <c r="M91" s="79"/>
      <c r="N91" s="88"/>
      <c r="O91" s="88"/>
      <c r="P91" s="88"/>
      <c r="Q91" s="89"/>
      <c r="R91" s="88"/>
      <c r="S91" s="88"/>
      <c r="T91" s="88"/>
      <c r="U91" s="89"/>
      <c r="V91" s="88"/>
      <c r="W91" s="88"/>
      <c r="X91" s="88"/>
      <c r="Y91" s="89"/>
      <c r="Z91" s="88"/>
      <c r="AA91" s="88"/>
      <c r="AB91" s="88"/>
      <c r="AC91" s="89"/>
      <c r="AD91" s="88"/>
      <c r="AE91" s="88"/>
      <c r="AF91" s="88"/>
      <c r="AG91" s="83"/>
      <c r="AH91" s="3"/>
      <c r="AI91" s="3">
        <f t="shared" si="80"/>
        <v>0</v>
      </c>
      <c r="AJ91" s="3">
        <f t="shared" si="81"/>
        <v>0</v>
      </c>
      <c r="AK91" s="82">
        <f t="shared" si="82"/>
        <v>0</v>
      </c>
    </row>
    <row r="92" ht="12.75" customHeight="1">
      <c r="A92" s="15">
        <v>3.0</v>
      </c>
      <c r="B92" s="84" t="s">
        <v>105</v>
      </c>
      <c r="D92" s="41">
        <f t="shared" si="76"/>
        <v>0</v>
      </c>
      <c r="E92" s="41">
        <f t="shared" si="77"/>
        <v>0</v>
      </c>
      <c r="F92" s="41"/>
      <c r="G92" s="75">
        <f t="shared" si="78"/>
        <v>0</v>
      </c>
      <c r="H92" s="85" t="str">
        <f>G4</f>
        <v>LOUVIGNE DE BAIS</v>
      </c>
      <c r="I92" s="95"/>
      <c r="J92" s="4" t="s">
        <v>51</v>
      </c>
      <c r="K92" s="4"/>
      <c r="L92" s="85" t="str">
        <f t="shared" si="79"/>
        <v>ST JEAN SUR VILAINE 2</v>
      </c>
      <c r="M92" s="114" t="s">
        <v>106</v>
      </c>
      <c r="N92" s="3"/>
      <c r="O92" s="3" t="s">
        <v>51</v>
      </c>
      <c r="P92" s="3"/>
      <c r="Q92" s="81"/>
      <c r="R92" s="3"/>
      <c r="S92" s="3"/>
      <c r="T92" s="3"/>
      <c r="U92" s="81"/>
      <c r="V92" s="3"/>
      <c r="W92" s="3"/>
      <c r="X92" s="3"/>
      <c r="Y92" s="81"/>
      <c r="Z92" s="3"/>
      <c r="AA92" s="3"/>
      <c r="AB92" s="3"/>
      <c r="AC92" s="81"/>
      <c r="AD92" s="3"/>
      <c r="AE92" s="3"/>
      <c r="AF92" s="3"/>
      <c r="AG92" s="83"/>
      <c r="AH92" s="3"/>
      <c r="AI92" s="3">
        <f t="shared" si="80"/>
        <v>0</v>
      </c>
      <c r="AJ92" s="3">
        <f t="shared" si="81"/>
        <v>0</v>
      </c>
      <c r="AK92" s="82">
        <f t="shared" si="82"/>
        <v>0</v>
      </c>
    </row>
    <row r="93" ht="12.75" hidden="1" customHeight="1">
      <c r="A93" s="87">
        <v>43118.0</v>
      </c>
      <c r="B93" s="73" t="s">
        <v>107</v>
      </c>
      <c r="D93" s="41">
        <f t="shared" si="76"/>
        <v>4</v>
      </c>
      <c r="E93" s="41">
        <f t="shared" si="77"/>
        <v>1</v>
      </c>
      <c r="F93" s="41"/>
      <c r="G93" s="75">
        <f t="shared" si="78"/>
        <v>3</v>
      </c>
      <c r="H93" s="85" t="str">
        <f>G3</f>
        <v>ST JEAN SUR VILAINE 1</v>
      </c>
      <c r="I93" s="77">
        <v>3.0</v>
      </c>
      <c r="J93" s="4" t="s">
        <v>51</v>
      </c>
      <c r="K93" s="78">
        <v>0.0</v>
      </c>
      <c r="L93" s="85" t="str">
        <f t="shared" si="79"/>
        <v>CORNILLE</v>
      </c>
      <c r="M93" s="79"/>
      <c r="N93" s="80">
        <v>25.0</v>
      </c>
      <c r="O93" s="3" t="s">
        <v>51</v>
      </c>
      <c r="P93" s="80">
        <v>23.0</v>
      </c>
      <c r="Q93" s="81"/>
      <c r="R93" s="80">
        <v>25.0</v>
      </c>
      <c r="S93" s="3"/>
      <c r="T93" s="80">
        <v>19.0</v>
      </c>
      <c r="U93" s="81"/>
      <c r="V93" s="80">
        <v>25.0</v>
      </c>
      <c r="W93" s="3"/>
      <c r="X93" s="80">
        <v>18.0</v>
      </c>
      <c r="Y93" s="81"/>
      <c r="Z93" s="3"/>
      <c r="AA93" s="3"/>
      <c r="AB93" s="3"/>
      <c r="AC93" s="81"/>
      <c r="AD93" s="3"/>
      <c r="AE93" s="3"/>
      <c r="AF93" s="3"/>
      <c r="AG93" s="83"/>
      <c r="AH93" s="3"/>
      <c r="AI93" s="3">
        <f t="shared" si="80"/>
        <v>75</v>
      </c>
      <c r="AJ93" s="3">
        <f t="shared" si="81"/>
        <v>60</v>
      </c>
      <c r="AK93" s="82">
        <f t="shared" si="82"/>
        <v>-15</v>
      </c>
    </row>
    <row r="94" ht="13.5" hidden="1" customHeight="1">
      <c r="A94" s="54">
        <v>43483.0</v>
      </c>
      <c r="B94" s="73" t="s">
        <v>108</v>
      </c>
      <c r="D94" s="41">
        <f t="shared" si="76"/>
        <v>1</v>
      </c>
      <c r="E94" s="41">
        <f t="shared" si="77"/>
        <v>4</v>
      </c>
      <c r="F94" s="41"/>
      <c r="G94" s="75">
        <f t="shared" si="78"/>
        <v>-3</v>
      </c>
      <c r="H94" s="85" t="str">
        <f>G2</f>
        <v>LE PERTRE 1</v>
      </c>
      <c r="I94" s="77">
        <v>0.0</v>
      </c>
      <c r="J94" s="4" t="s">
        <v>51</v>
      </c>
      <c r="K94" s="78">
        <v>3.0</v>
      </c>
      <c r="L94" s="85" t="str">
        <f t="shared" si="79"/>
        <v>VAL D’IZE 2</v>
      </c>
      <c r="M94" s="114" t="s">
        <v>109</v>
      </c>
      <c r="N94" s="80">
        <v>11.0</v>
      </c>
      <c r="O94" s="3" t="s">
        <v>51</v>
      </c>
      <c r="P94" s="80">
        <v>25.0</v>
      </c>
      <c r="Q94" s="81"/>
      <c r="R94" s="80">
        <v>16.0</v>
      </c>
      <c r="S94" s="3"/>
      <c r="T94" s="80">
        <v>25.0</v>
      </c>
      <c r="U94" s="81"/>
      <c r="V94" s="80">
        <v>26.0</v>
      </c>
      <c r="W94" s="3"/>
      <c r="X94" s="80">
        <v>28.0</v>
      </c>
      <c r="Y94" s="81"/>
      <c r="Z94" s="3"/>
      <c r="AA94" s="3"/>
      <c r="AB94" s="3"/>
      <c r="AC94" s="81"/>
      <c r="AD94" s="3"/>
      <c r="AE94" s="3"/>
      <c r="AF94" s="3"/>
      <c r="AG94" s="83"/>
      <c r="AH94" s="3"/>
      <c r="AI94" s="3">
        <f t="shared" si="80"/>
        <v>53</v>
      </c>
      <c r="AJ94" s="3">
        <f t="shared" si="81"/>
        <v>78</v>
      </c>
      <c r="AK94" s="82">
        <f t="shared" si="82"/>
        <v>25</v>
      </c>
    </row>
    <row r="95" ht="13.5" hidden="1" customHeight="1">
      <c r="D95" s="41"/>
      <c r="E95" s="41"/>
      <c r="G95" s="75"/>
      <c r="H95" s="115"/>
      <c r="I95" s="92"/>
      <c r="J95" s="92"/>
      <c r="K95" s="92"/>
      <c r="L95" s="91"/>
      <c r="M95" s="103"/>
      <c r="N95" s="94"/>
      <c r="O95" s="92"/>
      <c r="P95" s="92"/>
      <c r="R95" s="92"/>
      <c r="S95" s="92"/>
      <c r="T95" s="92"/>
      <c r="V95" s="92"/>
      <c r="W95" s="92"/>
      <c r="X95" s="92"/>
      <c r="Z95" s="92"/>
      <c r="AA95" s="92"/>
      <c r="AB95" s="92"/>
      <c r="AD95" s="92"/>
      <c r="AE95" s="92"/>
      <c r="AF95" s="92"/>
      <c r="AH95" s="92"/>
      <c r="AI95" s="92"/>
      <c r="AJ95" s="92"/>
    </row>
    <row r="96" ht="12.75" hidden="1" customHeight="1">
      <c r="B96" s="73" t="s">
        <v>110</v>
      </c>
      <c r="D96" s="41">
        <f t="shared" ref="D96:D100" si="83">IF(G96&gt;1,4,0)+ IF(G96=1,3,0)+IF(G96=-1,2,0)+IF(G96&lt;-1,1,0)+IF(G96="FP",0,0)+IF(G96="FG",4,0)</f>
        <v>3</v>
      </c>
      <c r="E96" s="41">
        <f t="shared" ref="E96:E100" si="84">IF(G96&lt;-1,4,0)+ IF(G96=-1,3,0)+IF(G96=1,2,0)+IF(G96&gt;1,1,0)+IF(G96="FP",4,0)+IF(G96="FG",0,0)</f>
        <v>2</v>
      </c>
      <c r="F96" s="41"/>
      <c r="G96" s="75">
        <f t="shared" ref="G96:G100" si="85">I96-K96</f>
        <v>1</v>
      </c>
      <c r="H96" s="85" t="str">
        <f>G10</f>
        <v>VAL D’IZE 2</v>
      </c>
      <c r="I96" s="77">
        <v>3.0</v>
      </c>
      <c r="J96" s="4" t="s">
        <v>51</v>
      </c>
      <c r="K96" s="78">
        <v>2.0</v>
      </c>
      <c r="L96" s="85" t="str">
        <f>G11</f>
        <v>SAINT PIERRE LA COUR</v>
      </c>
      <c r="M96" s="79"/>
      <c r="N96" s="80">
        <v>19.0</v>
      </c>
      <c r="O96" s="3" t="s">
        <v>51</v>
      </c>
      <c r="P96" s="80">
        <v>25.0</v>
      </c>
      <c r="Q96" s="81"/>
      <c r="R96" s="80">
        <v>20.0</v>
      </c>
      <c r="S96" s="3"/>
      <c r="T96" s="80">
        <v>25.0</v>
      </c>
      <c r="U96" s="81"/>
      <c r="V96" s="80">
        <v>27.0</v>
      </c>
      <c r="W96" s="3"/>
      <c r="X96" s="80">
        <v>25.0</v>
      </c>
      <c r="Y96" s="81"/>
      <c r="Z96" s="80">
        <v>26.0</v>
      </c>
      <c r="AA96" s="3"/>
      <c r="AB96" s="80">
        <v>24.0</v>
      </c>
      <c r="AC96" s="81"/>
      <c r="AD96" s="80">
        <v>15.0</v>
      </c>
      <c r="AE96" s="3"/>
      <c r="AF96" s="80">
        <v>9.0</v>
      </c>
      <c r="AG96" s="72"/>
      <c r="AH96" s="44"/>
      <c r="AI96" s="3">
        <f t="shared" ref="AI96:AI100" si="86">N96+R96+V96+Z96+AD96</f>
        <v>107</v>
      </c>
      <c r="AJ96" s="3">
        <f t="shared" ref="AJ96:AJ100" si="87">P96+T96+X96+AB96+AF96</f>
        <v>108</v>
      </c>
      <c r="AK96" s="82">
        <f t="shared" ref="AK96:AK100" si="88">AJ96-AI96</f>
        <v>1</v>
      </c>
    </row>
    <row r="97" ht="12.75" hidden="1" customHeight="1">
      <c r="A97" s="60"/>
      <c r="B97" s="73" t="s">
        <v>111</v>
      </c>
      <c r="D97" s="41">
        <f t="shared" si="83"/>
        <v>1</v>
      </c>
      <c r="E97" s="41">
        <f t="shared" si="84"/>
        <v>4</v>
      </c>
      <c r="F97" s="41"/>
      <c r="G97" s="75">
        <f t="shared" si="85"/>
        <v>-2</v>
      </c>
      <c r="H97" s="85" t="str">
        <f>G9</f>
        <v>CORNILLE</v>
      </c>
      <c r="I97" s="77">
        <v>1.0</v>
      </c>
      <c r="J97" s="4" t="s">
        <v>51</v>
      </c>
      <c r="K97" s="78">
        <v>3.0</v>
      </c>
      <c r="L97" s="85" t="str">
        <f t="shared" ref="L97:L100" si="89">G2</f>
        <v>LE PERTRE 1</v>
      </c>
      <c r="M97" s="79"/>
      <c r="N97" s="80">
        <v>25.0</v>
      </c>
      <c r="O97" s="3" t="s">
        <v>51</v>
      </c>
      <c r="P97" s="80">
        <v>22.0</v>
      </c>
      <c r="Q97" s="81"/>
      <c r="R97" s="80">
        <v>22.0</v>
      </c>
      <c r="S97" s="3"/>
      <c r="T97" s="80">
        <v>25.0</v>
      </c>
      <c r="U97" s="81"/>
      <c r="V97" s="80">
        <v>18.0</v>
      </c>
      <c r="W97" s="3"/>
      <c r="X97" s="80">
        <v>25.0</v>
      </c>
      <c r="Y97" s="81"/>
      <c r="Z97" s="80">
        <v>23.0</v>
      </c>
      <c r="AA97" s="3"/>
      <c r="AB97" s="80">
        <v>25.0</v>
      </c>
      <c r="AC97" s="81"/>
      <c r="AD97" s="3"/>
      <c r="AE97" s="3"/>
      <c r="AF97" s="3"/>
      <c r="AG97" s="83"/>
      <c r="AH97" s="3"/>
      <c r="AI97" s="3">
        <f t="shared" si="86"/>
        <v>88</v>
      </c>
      <c r="AJ97" s="3">
        <f t="shared" si="87"/>
        <v>97</v>
      </c>
      <c r="AK97" s="82">
        <f t="shared" si="88"/>
        <v>9</v>
      </c>
    </row>
    <row r="98" ht="12.0" hidden="1" customHeight="1">
      <c r="A98" s="15">
        <v>5.0</v>
      </c>
      <c r="B98" s="84" t="s">
        <v>112</v>
      </c>
      <c r="D98" s="41">
        <f t="shared" si="83"/>
        <v>4</v>
      </c>
      <c r="E98" s="41">
        <f t="shared" si="84"/>
        <v>1</v>
      </c>
      <c r="F98" s="41"/>
      <c r="G98" s="75">
        <f t="shared" si="85"/>
        <v>3</v>
      </c>
      <c r="H98" s="85" t="str">
        <f>G8</f>
        <v>ST JEAN SUR VILAINE 2</v>
      </c>
      <c r="I98" s="77">
        <v>3.0</v>
      </c>
      <c r="J98" s="4" t="s">
        <v>51</v>
      </c>
      <c r="K98" s="78">
        <v>0.0</v>
      </c>
      <c r="L98" s="85" t="str">
        <f t="shared" si="89"/>
        <v>ST JEAN SUR VILAINE 1</v>
      </c>
      <c r="M98" s="79"/>
      <c r="N98" s="80">
        <v>25.0</v>
      </c>
      <c r="O98" s="3" t="s">
        <v>51</v>
      </c>
      <c r="P98" s="80">
        <v>17.0</v>
      </c>
      <c r="Q98" s="81"/>
      <c r="R98" s="80">
        <v>26.0</v>
      </c>
      <c r="S98" s="3"/>
      <c r="T98" s="80">
        <v>24.0</v>
      </c>
      <c r="U98" s="81"/>
      <c r="V98" s="80">
        <v>25.0</v>
      </c>
      <c r="W98" s="3"/>
      <c r="X98" s="80">
        <v>17.0</v>
      </c>
      <c r="Y98" s="81"/>
      <c r="Z98" s="3"/>
      <c r="AA98" s="3"/>
      <c r="AB98" s="3"/>
      <c r="AC98" s="81"/>
      <c r="AD98" s="3"/>
      <c r="AE98" s="3"/>
      <c r="AF98" s="3"/>
      <c r="AG98" s="83"/>
      <c r="AH98" s="3"/>
      <c r="AI98" s="3">
        <f t="shared" si="86"/>
        <v>76</v>
      </c>
      <c r="AJ98" s="3">
        <f t="shared" si="87"/>
        <v>58</v>
      </c>
      <c r="AK98" s="82">
        <f t="shared" si="88"/>
        <v>-18</v>
      </c>
    </row>
    <row r="99" ht="12.75" hidden="1" customHeight="1">
      <c r="A99" s="87">
        <v>43132.0</v>
      </c>
      <c r="B99" s="73" t="s">
        <v>113</v>
      </c>
      <c r="D99" s="41">
        <f t="shared" si="83"/>
        <v>3</v>
      </c>
      <c r="E99" s="41">
        <f t="shared" si="84"/>
        <v>2</v>
      </c>
      <c r="F99" s="41"/>
      <c r="G99" s="75">
        <f t="shared" si="85"/>
        <v>1</v>
      </c>
      <c r="H99" s="85" t="str">
        <f>G7</f>
        <v>LE PERTRE 2</v>
      </c>
      <c r="I99" s="77">
        <v>3.0</v>
      </c>
      <c r="J99" s="4" t="s">
        <v>51</v>
      </c>
      <c r="K99" s="78">
        <v>2.0</v>
      </c>
      <c r="L99" s="85" t="str">
        <f t="shared" si="89"/>
        <v>LOUVIGNE DE BAIS</v>
      </c>
      <c r="M99" s="79"/>
      <c r="N99" s="80">
        <v>25.0</v>
      </c>
      <c r="O99" s="3" t="s">
        <v>51</v>
      </c>
      <c r="P99" s="80">
        <v>11.0</v>
      </c>
      <c r="Q99" s="81"/>
      <c r="R99" s="80">
        <v>23.0</v>
      </c>
      <c r="S99" s="3"/>
      <c r="T99" s="80">
        <v>25.0</v>
      </c>
      <c r="U99" s="81"/>
      <c r="V99" s="80">
        <v>20.0</v>
      </c>
      <c r="W99" s="3"/>
      <c r="X99" s="80">
        <v>25.0</v>
      </c>
      <c r="Y99" s="81"/>
      <c r="Z99" s="80">
        <v>25.0</v>
      </c>
      <c r="AA99" s="3"/>
      <c r="AB99" s="80">
        <v>13.0</v>
      </c>
      <c r="AC99" s="81"/>
      <c r="AD99" s="80">
        <v>15.0</v>
      </c>
      <c r="AE99" s="3"/>
      <c r="AF99" s="80">
        <v>4.0</v>
      </c>
      <c r="AG99" s="83"/>
      <c r="AH99" s="3"/>
      <c r="AI99" s="3">
        <f t="shared" si="86"/>
        <v>108</v>
      </c>
      <c r="AJ99" s="3">
        <f t="shared" si="87"/>
        <v>78</v>
      </c>
      <c r="AK99" s="82">
        <f t="shared" si="88"/>
        <v>-30</v>
      </c>
    </row>
    <row r="100" ht="13.5" hidden="1" customHeight="1">
      <c r="B100" s="73" t="s">
        <v>114</v>
      </c>
      <c r="D100" s="41">
        <f t="shared" si="83"/>
        <v>0</v>
      </c>
      <c r="E100" s="41">
        <f t="shared" si="84"/>
        <v>0</v>
      </c>
      <c r="F100" s="41"/>
      <c r="G100" s="75">
        <f t="shared" si="85"/>
        <v>0</v>
      </c>
      <c r="H100" s="85" t="str">
        <f>G6</f>
        <v>ETRELLES</v>
      </c>
      <c r="I100" s="95"/>
      <c r="J100" s="4" t="s">
        <v>51</v>
      </c>
      <c r="K100" s="4"/>
      <c r="L100" s="85" t="str">
        <f t="shared" si="89"/>
        <v>EXEMPT</v>
      </c>
      <c r="M100" s="79"/>
      <c r="N100" s="88"/>
      <c r="O100" s="88" t="s">
        <v>51</v>
      </c>
      <c r="P100" s="3"/>
      <c r="Q100" s="89"/>
      <c r="R100" s="88"/>
      <c r="S100" s="88"/>
      <c r="T100" s="88"/>
      <c r="U100" s="89"/>
      <c r="V100" s="88"/>
      <c r="W100" s="88"/>
      <c r="X100" s="88"/>
      <c r="Y100" s="89"/>
      <c r="Z100" s="88"/>
      <c r="AA100" s="88"/>
      <c r="AB100" s="88"/>
      <c r="AC100" s="89"/>
      <c r="AD100" s="88"/>
      <c r="AE100" s="88"/>
      <c r="AF100" s="88"/>
      <c r="AG100" s="83"/>
      <c r="AH100" s="3"/>
      <c r="AI100" s="3">
        <f t="shared" si="86"/>
        <v>0</v>
      </c>
      <c r="AJ100" s="3">
        <f t="shared" si="87"/>
        <v>0</v>
      </c>
      <c r="AK100" s="82">
        <f t="shared" si="88"/>
        <v>0</v>
      </c>
    </row>
    <row r="101" ht="12.75" hidden="1" customHeight="1">
      <c r="D101" s="41"/>
      <c r="E101" s="41"/>
      <c r="G101" s="75"/>
      <c r="H101" s="102"/>
      <c r="I101" s="28"/>
      <c r="J101" s="28"/>
      <c r="K101" s="28"/>
      <c r="L101" s="102"/>
      <c r="M101" s="103"/>
      <c r="N101" s="26"/>
      <c r="O101" s="28"/>
      <c r="P101" s="28"/>
      <c r="R101" s="28"/>
      <c r="S101" s="28"/>
      <c r="T101" s="28"/>
      <c r="V101" s="28"/>
      <c r="W101" s="28"/>
      <c r="X101" s="28"/>
      <c r="Z101" s="28"/>
      <c r="AA101" s="28"/>
      <c r="AB101" s="28"/>
      <c r="AD101" s="28"/>
      <c r="AE101" s="28"/>
      <c r="AF101" s="28"/>
      <c r="AH101" s="28"/>
      <c r="AI101" s="28"/>
      <c r="AJ101" s="28"/>
    </row>
    <row r="102" ht="12.75" hidden="1" customHeight="1">
      <c r="D102" s="41"/>
      <c r="E102" s="41"/>
      <c r="G102" s="75"/>
      <c r="H102" s="116"/>
      <c r="L102" s="116"/>
      <c r="M102" s="103"/>
      <c r="N102" s="72"/>
    </row>
    <row r="103" ht="13.5" hidden="1" customHeight="1">
      <c r="D103" s="41"/>
      <c r="E103" s="41"/>
      <c r="G103" s="75"/>
      <c r="H103" s="104"/>
      <c r="I103" s="60"/>
      <c r="J103" s="60"/>
      <c r="K103" s="60"/>
      <c r="L103" s="104"/>
      <c r="M103" s="103"/>
      <c r="N103" s="105" t="s">
        <v>44</v>
      </c>
      <c r="O103" s="61"/>
      <c r="P103" s="61"/>
      <c r="Q103" s="106"/>
      <c r="R103" s="107" t="s">
        <v>45</v>
      </c>
      <c r="S103" s="61"/>
      <c r="T103" s="61"/>
      <c r="U103" s="106"/>
      <c r="V103" s="108" t="s">
        <v>46</v>
      </c>
      <c r="W103" s="61"/>
      <c r="X103" s="61"/>
      <c r="Y103" s="106"/>
      <c r="Z103" s="107" t="s">
        <v>47</v>
      </c>
      <c r="AA103" s="61"/>
      <c r="AB103" s="61"/>
      <c r="AC103" s="106"/>
      <c r="AD103" s="108" t="s">
        <v>48</v>
      </c>
      <c r="AE103" s="61"/>
      <c r="AF103" s="61"/>
      <c r="AG103" s="109"/>
      <c r="AH103" s="110"/>
      <c r="AI103" s="107" t="s">
        <v>49</v>
      </c>
      <c r="AJ103" s="61"/>
    </row>
    <row r="104" ht="12.75" hidden="1" customHeight="1">
      <c r="B104" s="73" t="s">
        <v>115</v>
      </c>
      <c r="D104" s="41">
        <f t="shared" ref="D104:D108" si="90">IF(G104&gt;1,4,0)+ IF(G104=1,3,0)+IF(G104=-1,2,0)+IF(G104&lt;-1,1,0)+IF(G104="FP",0,0)+IF(G104="FG",4,0)</f>
        <v>0</v>
      </c>
      <c r="E104" s="41">
        <f t="shared" ref="E104:E108" si="91">IF(G104&lt;-1,4,0)+ IF(G104=-1,3,0)+IF(G104=1,2,0)+IF(G104&gt;1,1,0)+IF(G104="FP",4,0)+IF(G104="FG",0,0)</f>
        <v>0</v>
      </c>
      <c r="F104" s="41"/>
      <c r="G104" s="75">
        <f t="shared" ref="G104:G108" si="92">I104-K104</f>
        <v>0</v>
      </c>
      <c r="H104" s="85" t="str">
        <f>G11</f>
        <v>SAINT PIERRE LA COUR</v>
      </c>
      <c r="I104" s="95"/>
      <c r="J104" s="4" t="s">
        <v>51</v>
      </c>
      <c r="K104" s="4"/>
      <c r="L104" s="85" t="str">
        <f t="shared" ref="L104:L108" si="93">G5</f>
        <v>EXEMPT</v>
      </c>
      <c r="M104" s="79"/>
      <c r="N104" s="88"/>
      <c r="O104" s="88"/>
      <c r="P104" s="88"/>
      <c r="Q104" s="89"/>
      <c r="R104" s="88"/>
      <c r="S104" s="88"/>
      <c r="T104" s="88"/>
      <c r="U104" s="89"/>
      <c r="V104" s="88"/>
      <c r="W104" s="88"/>
      <c r="X104" s="88"/>
      <c r="Y104" s="89"/>
      <c r="Z104" s="88"/>
      <c r="AA104" s="88"/>
      <c r="AB104" s="88"/>
      <c r="AC104" s="89"/>
      <c r="AD104" s="88"/>
      <c r="AE104" s="88"/>
      <c r="AF104" s="88"/>
      <c r="AG104" s="72"/>
      <c r="AH104" s="44"/>
      <c r="AI104" s="3">
        <f t="shared" ref="AI104:AI108" si="94">N104+R104+V104+Z104+AD104</f>
        <v>0</v>
      </c>
      <c r="AJ104" s="3">
        <f t="shared" ref="AJ104:AJ108" si="95">P104+T104+X104+AB104+AF104</f>
        <v>0</v>
      </c>
      <c r="AK104" s="82">
        <f t="shared" ref="AK104:AK108" si="96">AJ104-AI104</f>
        <v>0</v>
      </c>
    </row>
    <row r="105" ht="12.75" hidden="1" customHeight="1">
      <c r="A105" s="60"/>
      <c r="B105" s="73" t="s">
        <v>116</v>
      </c>
      <c r="D105" s="41">
        <f t="shared" si="90"/>
        <v>3</v>
      </c>
      <c r="E105" s="41">
        <f t="shared" si="91"/>
        <v>2</v>
      </c>
      <c r="F105" s="41"/>
      <c r="G105" s="75">
        <f t="shared" si="92"/>
        <v>1</v>
      </c>
      <c r="H105" s="85" t="str">
        <f>G4</f>
        <v>LOUVIGNE DE BAIS</v>
      </c>
      <c r="I105" s="77">
        <v>3.0</v>
      </c>
      <c r="J105" s="4" t="s">
        <v>51</v>
      </c>
      <c r="K105" s="78">
        <v>2.0</v>
      </c>
      <c r="L105" s="85" t="str">
        <f t="shared" si="93"/>
        <v>ETRELLES</v>
      </c>
      <c r="M105" s="79"/>
      <c r="N105" s="80">
        <v>25.0</v>
      </c>
      <c r="O105" s="3"/>
      <c r="P105" s="80">
        <v>19.0</v>
      </c>
      <c r="Q105" s="81"/>
      <c r="R105" s="80">
        <v>28.0</v>
      </c>
      <c r="S105" s="3"/>
      <c r="T105" s="80">
        <v>26.0</v>
      </c>
      <c r="U105" s="81"/>
      <c r="V105" s="80">
        <v>18.0</v>
      </c>
      <c r="W105" s="3"/>
      <c r="X105" s="80">
        <v>25.0</v>
      </c>
      <c r="Y105" s="81"/>
      <c r="Z105" s="80">
        <v>23.0</v>
      </c>
      <c r="AA105" s="3"/>
      <c r="AB105" s="80">
        <v>25.0</v>
      </c>
      <c r="AC105" s="81"/>
      <c r="AD105" s="80">
        <v>15.0</v>
      </c>
      <c r="AE105" s="3"/>
      <c r="AF105" s="80">
        <v>9.0</v>
      </c>
      <c r="AG105" s="83"/>
      <c r="AH105" s="3"/>
      <c r="AI105" s="3">
        <f t="shared" si="94"/>
        <v>109</v>
      </c>
      <c r="AJ105" s="3">
        <f t="shared" si="95"/>
        <v>104</v>
      </c>
      <c r="AK105" s="82">
        <f t="shared" si="96"/>
        <v>-5</v>
      </c>
    </row>
    <row r="106" ht="12.75" hidden="1" customHeight="1">
      <c r="A106" s="15">
        <v>6.0</v>
      </c>
      <c r="B106" s="84" t="s">
        <v>117</v>
      </c>
      <c r="D106" s="41">
        <f t="shared" si="90"/>
        <v>4</v>
      </c>
      <c r="E106" s="41">
        <f t="shared" si="91"/>
        <v>1</v>
      </c>
      <c r="F106" s="41"/>
      <c r="G106" s="75">
        <f t="shared" si="92"/>
        <v>2</v>
      </c>
      <c r="H106" s="85" t="str">
        <f>G3</f>
        <v>ST JEAN SUR VILAINE 1</v>
      </c>
      <c r="I106" s="77">
        <v>3.0</v>
      </c>
      <c r="J106" s="4" t="s">
        <v>51</v>
      </c>
      <c r="K106" s="78">
        <v>1.0</v>
      </c>
      <c r="L106" s="85" t="str">
        <f t="shared" si="93"/>
        <v>LE PERTRE 2</v>
      </c>
      <c r="M106" s="79"/>
      <c r="N106" s="80">
        <v>25.0</v>
      </c>
      <c r="O106" s="3"/>
      <c r="P106" s="80">
        <v>11.0</v>
      </c>
      <c r="Q106" s="81"/>
      <c r="R106" s="80">
        <v>27.0</v>
      </c>
      <c r="S106" s="3"/>
      <c r="T106" s="80">
        <v>29.0</v>
      </c>
      <c r="U106" s="81"/>
      <c r="V106" s="80">
        <v>25.0</v>
      </c>
      <c r="W106" s="3"/>
      <c r="X106" s="80">
        <v>19.0</v>
      </c>
      <c r="Y106" s="81"/>
      <c r="Z106" s="80">
        <v>25.0</v>
      </c>
      <c r="AA106" s="3"/>
      <c r="AB106" s="80">
        <v>23.0</v>
      </c>
      <c r="AC106" s="81"/>
      <c r="AD106" s="3"/>
      <c r="AE106" s="3"/>
      <c r="AF106" s="3"/>
      <c r="AG106" s="83"/>
      <c r="AH106" s="3"/>
      <c r="AI106" s="3">
        <f t="shared" si="94"/>
        <v>102</v>
      </c>
      <c r="AJ106" s="3">
        <f t="shared" si="95"/>
        <v>82</v>
      </c>
      <c r="AK106" s="82">
        <f t="shared" si="96"/>
        <v>-20</v>
      </c>
    </row>
    <row r="107" ht="12.75" hidden="1" customHeight="1">
      <c r="A107" s="87">
        <v>43139.0</v>
      </c>
      <c r="B107" s="73" t="s">
        <v>118</v>
      </c>
      <c r="D107" s="41">
        <f t="shared" si="90"/>
        <v>1</v>
      </c>
      <c r="E107" s="41">
        <f t="shared" si="91"/>
        <v>4</v>
      </c>
      <c r="F107" s="41"/>
      <c r="G107" s="75">
        <f t="shared" si="92"/>
        <v>-3</v>
      </c>
      <c r="H107" s="85" t="str">
        <f>G2</f>
        <v>LE PERTRE 1</v>
      </c>
      <c r="I107" s="77">
        <v>0.0</v>
      </c>
      <c r="J107" s="4" t="s">
        <v>51</v>
      </c>
      <c r="K107" s="78">
        <v>3.0</v>
      </c>
      <c r="L107" s="85" t="str">
        <f t="shared" si="93"/>
        <v>ST JEAN SUR VILAINE 2</v>
      </c>
      <c r="M107" s="79"/>
      <c r="N107" s="80">
        <v>15.0</v>
      </c>
      <c r="O107" s="3"/>
      <c r="P107" s="80">
        <v>25.0</v>
      </c>
      <c r="Q107" s="81"/>
      <c r="R107" s="80">
        <v>19.0</v>
      </c>
      <c r="S107" s="3"/>
      <c r="T107" s="80">
        <v>25.0</v>
      </c>
      <c r="U107" s="81"/>
      <c r="V107" s="80">
        <v>18.0</v>
      </c>
      <c r="W107" s="3"/>
      <c r="X107" s="80">
        <v>25.0</v>
      </c>
      <c r="Y107" s="81"/>
      <c r="Z107" s="3"/>
      <c r="AA107" s="3"/>
      <c r="AB107" s="3"/>
      <c r="AC107" s="81"/>
      <c r="AD107" s="3"/>
      <c r="AE107" s="3"/>
      <c r="AF107" s="3"/>
      <c r="AG107" s="83"/>
      <c r="AH107" s="3"/>
      <c r="AI107" s="3">
        <f t="shared" si="94"/>
        <v>52</v>
      </c>
      <c r="AJ107" s="3">
        <f t="shared" si="95"/>
        <v>75</v>
      </c>
      <c r="AK107" s="82">
        <f t="shared" si="96"/>
        <v>23</v>
      </c>
    </row>
    <row r="108" ht="13.5" hidden="1" customHeight="1">
      <c r="B108" s="73" t="s">
        <v>119</v>
      </c>
      <c r="D108" s="41">
        <f t="shared" si="90"/>
        <v>4</v>
      </c>
      <c r="E108" s="41">
        <f t="shared" si="91"/>
        <v>1</v>
      </c>
      <c r="F108" s="41"/>
      <c r="G108" s="75">
        <f t="shared" si="92"/>
        <v>2</v>
      </c>
      <c r="H108" s="85" t="str">
        <f>G10</f>
        <v>VAL D’IZE 2</v>
      </c>
      <c r="I108" s="77">
        <v>3.0</v>
      </c>
      <c r="J108" s="4" t="s">
        <v>51</v>
      </c>
      <c r="K108" s="78">
        <v>1.0</v>
      </c>
      <c r="L108" s="85" t="str">
        <f t="shared" si="93"/>
        <v>CORNILLE</v>
      </c>
      <c r="M108" s="79"/>
      <c r="N108" s="80">
        <v>25.0</v>
      </c>
      <c r="O108" s="3"/>
      <c r="P108" s="80">
        <v>17.0</v>
      </c>
      <c r="Q108" s="81"/>
      <c r="R108" s="80">
        <v>25.0</v>
      </c>
      <c r="S108" s="3"/>
      <c r="T108" s="80">
        <v>19.0</v>
      </c>
      <c r="U108" s="81"/>
      <c r="V108" s="80">
        <v>26.0</v>
      </c>
      <c r="W108" s="3"/>
      <c r="X108" s="80">
        <v>28.0</v>
      </c>
      <c r="Y108" s="81"/>
      <c r="Z108" s="80">
        <v>25.0</v>
      </c>
      <c r="AA108" s="3"/>
      <c r="AB108" s="80">
        <v>16.0</v>
      </c>
      <c r="AC108" s="81"/>
      <c r="AD108" s="3"/>
      <c r="AE108" s="3"/>
      <c r="AF108" s="3"/>
      <c r="AG108" s="83"/>
      <c r="AH108" s="3"/>
      <c r="AI108" s="3">
        <f t="shared" si="94"/>
        <v>101</v>
      </c>
      <c r="AJ108" s="3">
        <f t="shared" si="95"/>
        <v>80</v>
      </c>
      <c r="AK108" s="82">
        <f t="shared" si="96"/>
        <v>-21</v>
      </c>
    </row>
    <row r="109" ht="13.5" hidden="1" customHeight="1">
      <c r="D109" s="41"/>
      <c r="E109" s="41"/>
      <c r="G109" s="75"/>
      <c r="H109" s="91"/>
      <c r="I109" s="92"/>
      <c r="J109" s="92"/>
      <c r="K109" s="92"/>
      <c r="L109" s="91"/>
      <c r="M109" s="103"/>
      <c r="N109" s="94"/>
      <c r="O109" s="92"/>
      <c r="P109" s="92"/>
      <c r="R109" s="92"/>
      <c r="S109" s="92"/>
      <c r="T109" s="92"/>
      <c r="V109" s="92"/>
      <c r="W109" s="92"/>
      <c r="X109" s="92"/>
      <c r="Z109" s="92"/>
      <c r="AA109" s="92"/>
      <c r="AB109" s="92"/>
      <c r="AD109" s="92"/>
      <c r="AE109" s="92"/>
      <c r="AF109" s="92"/>
      <c r="AH109" s="92"/>
      <c r="AI109" s="92"/>
      <c r="AJ109" s="92"/>
    </row>
    <row r="110" ht="12.75" hidden="1" customHeight="1">
      <c r="B110" s="73" t="s">
        <v>120</v>
      </c>
      <c r="D110" s="41">
        <f t="shared" ref="D110:D114" si="97">IF(G110&gt;1,4,0)+ IF(G110=1,3,0)+IF(G110=-1,2,0)+IF(G110&lt;-1,1,0)+IF(G110="FP",0,0)+IF(G110="FG",4,0)</f>
        <v>1</v>
      </c>
      <c r="E110" s="41">
        <f t="shared" ref="E110:E114" si="98">IF(G110&lt;-1,4,0)+ IF(G110=-1,3,0)+IF(G110=1,2,0)+IF(G110&gt;1,1,0)+IF(G110="FP",4,0)+IF(G110="FG",0,0)</f>
        <v>4</v>
      </c>
      <c r="F110" s="41"/>
      <c r="G110" s="75">
        <f t="shared" ref="G110:G114" si="99">I110-K110</f>
        <v>-3</v>
      </c>
      <c r="H110" s="85" t="str">
        <f>G9</f>
        <v>CORNILLE</v>
      </c>
      <c r="I110" s="77">
        <v>0.0</v>
      </c>
      <c r="J110" s="4" t="s">
        <v>51</v>
      </c>
      <c r="K110" s="78">
        <v>3.0</v>
      </c>
      <c r="L110" s="85" t="str">
        <f>G11</f>
        <v>SAINT PIERRE LA COUR</v>
      </c>
      <c r="M110" s="79"/>
      <c r="N110" s="80">
        <v>9.0</v>
      </c>
      <c r="O110" s="3"/>
      <c r="P110" s="80">
        <v>25.0</v>
      </c>
      <c r="Q110" s="81"/>
      <c r="R110" s="80">
        <v>17.0</v>
      </c>
      <c r="S110" s="3"/>
      <c r="T110" s="80">
        <v>25.0</v>
      </c>
      <c r="U110" s="81"/>
      <c r="V110" s="80">
        <v>16.0</v>
      </c>
      <c r="W110" s="3"/>
      <c r="X110" s="80">
        <v>25.0</v>
      </c>
      <c r="Y110" s="81"/>
      <c r="Z110" s="3"/>
      <c r="AA110" s="3"/>
      <c r="AB110" s="3"/>
      <c r="AC110" s="81"/>
      <c r="AD110" s="3"/>
      <c r="AE110" s="3"/>
      <c r="AF110" s="3"/>
      <c r="AG110" s="72"/>
      <c r="AH110" s="44"/>
      <c r="AI110" s="3">
        <f t="shared" ref="AI110:AI114" si="100">N110+R110+V110+Z110+AD110</f>
        <v>42</v>
      </c>
      <c r="AJ110" s="3">
        <f t="shared" ref="AJ110:AJ114" si="101">P110+T110+X110+AB110+AF110</f>
        <v>75</v>
      </c>
      <c r="AK110" s="82">
        <f t="shared" ref="AK110:AK114" si="102">AJ110-AI110</f>
        <v>33</v>
      </c>
    </row>
    <row r="111" ht="12.75" hidden="1" customHeight="1">
      <c r="A111" s="60"/>
      <c r="B111" s="73" t="s">
        <v>121</v>
      </c>
      <c r="D111" s="41">
        <f t="shared" si="97"/>
        <v>4</v>
      </c>
      <c r="E111" s="41">
        <f t="shared" si="98"/>
        <v>1</v>
      </c>
      <c r="F111" s="41"/>
      <c r="G111" s="75">
        <f t="shared" si="99"/>
        <v>2</v>
      </c>
      <c r="H111" s="85" t="str">
        <f>G8</f>
        <v>ST JEAN SUR VILAINE 2</v>
      </c>
      <c r="I111" s="77">
        <v>3.0</v>
      </c>
      <c r="J111" s="4" t="s">
        <v>51</v>
      </c>
      <c r="K111" s="78">
        <v>1.0</v>
      </c>
      <c r="L111" s="85" t="str">
        <f>G10</f>
        <v>VAL D’IZE 2</v>
      </c>
      <c r="M111" s="79"/>
      <c r="N111" s="80">
        <v>18.0</v>
      </c>
      <c r="O111" s="3"/>
      <c r="P111" s="80">
        <v>25.0</v>
      </c>
      <c r="Q111" s="81"/>
      <c r="R111" s="80">
        <v>25.0</v>
      </c>
      <c r="S111" s="3"/>
      <c r="T111" s="80">
        <v>22.0</v>
      </c>
      <c r="U111" s="81"/>
      <c r="V111" s="80">
        <v>25.0</v>
      </c>
      <c r="W111" s="3"/>
      <c r="X111" s="80">
        <v>19.0</v>
      </c>
      <c r="Y111" s="81"/>
      <c r="Z111" s="80">
        <v>25.0</v>
      </c>
      <c r="AA111" s="3"/>
      <c r="AB111" s="80">
        <v>16.0</v>
      </c>
      <c r="AC111" s="81"/>
      <c r="AD111" s="3"/>
      <c r="AE111" s="3"/>
      <c r="AF111" s="3"/>
      <c r="AG111" s="83"/>
      <c r="AH111" s="3"/>
      <c r="AI111" s="3">
        <f t="shared" si="100"/>
        <v>93</v>
      </c>
      <c r="AJ111" s="3">
        <f t="shared" si="101"/>
        <v>82</v>
      </c>
      <c r="AK111" s="82">
        <f t="shared" si="102"/>
        <v>-11</v>
      </c>
    </row>
    <row r="112" ht="12.75" customHeight="1">
      <c r="A112" s="101">
        <v>43525.0</v>
      </c>
      <c r="B112" s="84" t="s">
        <v>122</v>
      </c>
      <c r="D112" s="41">
        <f t="shared" si="97"/>
        <v>0</v>
      </c>
      <c r="E112" s="41">
        <f t="shared" si="98"/>
        <v>0</v>
      </c>
      <c r="F112" s="41"/>
      <c r="G112" s="75">
        <f t="shared" si="99"/>
        <v>0</v>
      </c>
      <c r="H112" s="85" t="str">
        <f>G7</f>
        <v>LE PERTRE 2</v>
      </c>
      <c r="I112" s="95"/>
      <c r="J112" s="4" t="s">
        <v>51</v>
      </c>
      <c r="K112" s="4"/>
      <c r="L112" s="85" t="str">
        <f t="shared" ref="L112:L114" si="103">G2</f>
        <v>LE PERTRE 1</v>
      </c>
      <c r="M112" s="114" t="s">
        <v>123</v>
      </c>
      <c r="N112" s="3"/>
      <c r="O112" s="3"/>
      <c r="P112" s="3"/>
      <c r="Q112" s="81"/>
      <c r="R112" s="3"/>
      <c r="S112" s="3"/>
      <c r="T112" s="3"/>
      <c r="U112" s="81"/>
      <c r="V112" s="3"/>
      <c r="W112" s="3"/>
      <c r="X112" s="3"/>
      <c r="Y112" s="81"/>
      <c r="Z112" s="3"/>
      <c r="AA112" s="3"/>
      <c r="AB112" s="3"/>
      <c r="AC112" s="81"/>
      <c r="AD112" s="3"/>
      <c r="AE112" s="3"/>
      <c r="AF112" s="3"/>
      <c r="AG112" s="83"/>
      <c r="AH112" s="3"/>
      <c r="AI112" s="3">
        <f t="shared" si="100"/>
        <v>0</v>
      </c>
      <c r="AJ112" s="3">
        <f t="shared" si="101"/>
        <v>0</v>
      </c>
      <c r="AK112" s="82">
        <f t="shared" si="102"/>
        <v>0</v>
      </c>
    </row>
    <row r="113" ht="12.75" hidden="1" customHeight="1">
      <c r="A113" s="87">
        <v>43160.0</v>
      </c>
      <c r="B113" s="73" t="s">
        <v>124</v>
      </c>
      <c r="D113" s="41">
        <f t="shared" si="97"/>
        <v>2</v>
      </c>
      <c r="E113" s="41">
        <f t="shared" si="98"/>
        <v>3</v>
      </c>
      <c r="F113" s="41"/>
      <c r="G113" s="75">
        <f t="shared" si="99"/>
        <v>-1</v>
      </c>
      <c r="H113" s="85" t="str">
        <f>G6</f>
        <v>ETRELLES</v>
      </c>
      <c r="I113" s="77">
        <v>2.0</v>
      </c>
      <c r="J113" s="4" t="s">
        <v>51</v>
      </c>
      <c r="K113" s="78">
        <v>3.0</v>
      </c>
      <c r="L113" s="85" t="str">
        <f t="shared" si="103"/>
        <v>ST JEAN SUR VILAINE 1</v>
      </c>
      <c r="M113" s="79"/>
      <c r="N113" s="80">
        <v>18.0</v>
      </c>
      <c r="O113" s="3"/>
      <c r="P113" s="80">
        <v>25.0</v>
      </c>
      <c r="Q113" s="81"/>
      <c r="R113" s="80">
        <v>25.0</v>
      </c>
      <c r="S113" s="3"/>
      <c r="T113" s="80">
        <v>21.0</v>
      </c>
      <c r="U113" s="81"/>
      <c r="V113" s="80">
        <v>12.0</v>
      </c>
      <c r="W113" s="3"/>
      <c r="X113" s="80">
        <v>25.0</v>
      </c>
      <c r="Y113" s="81"/>
      <c r="Z113" s="80">
        <v>25.0</v>
      </c>
      <c r="AA113" s="3"/>
      <c r="AB113" s="80">
        <v>18.0</v>
      </c>
      <c r="AC113" s="81"/>
      <c r="AD113" s="80">
        <v>11.0</v>
      </c>
      <c r="AE113" s="3"/>
      <c r="AF113" s="80">
        <v>15.0</v>
      </c>
      <c r="AG113" s="83"/>
      <c r="AH113" s="3"/>
      <c r="AI113" s="3">
        <f t="shared" si="100"/>
        <v>91</v>
      </c>
      <c r="AJ113" s="3">
        <f t="shared" si="101"/>
        <v>104</v>
      </c>
      <c r="AK113" s="82">
        <f t="shared" si="102"/>
        <v>13</v>
      </c>
    </row>
    <row r="114" ht="13.5" hidden="1" customHeight="1">
      <c r="B114" s="73" t="s">
        <v>125</v>
      </c>
      <c r="D114" s="41">
        <f t="shared" si="97"/>
        <v>0</v>
      </c>
      <c r="E114" s="41">
        <f t="shared" si="98"/>
        <v>0</v>
      </c>
      <c r="F114" s="41"/>
      <c r="G114" s="75">
        <f t="shared" si="99"/>
        <v>0</v>
      </c>
      <c r="H114" s="85" t="str">
        <f>G5</f>
        <v>EXEMPT</v>
      </c>
      <c r="I114" s="95"/>
      <c r="J114" s="4" t="s">
        <v>51</v>
      </c>
      <c r="K114" s="4"/>
      <c r="L114" s="85" t="str">
        <f t="shared" si="103"/>
        <v>LOUVIGNE DE BAIS</v>
      </c>
      <c r="M114" s="79"/>
      <c r="N114" s="88"/>
      <c r="O114" s="88"/>
      <c r="P114" s="88"/>
      <c r="Q114" s="89"/>
      <c r="R114" s="88"/>
      <c r="S114" s="88"/>
      <c r="T114" s="88"/>
      <c r="U114" s="89"/>
      <c r="V114" s="88"/>
      <c r="W114" s="88"/>
      <c r="X114" s="88"/>
      <c r="Y114" s="89"/>
      <c r="Z114" s="88"/>
      <c r="AA114" s="88"/>
      <c r="AB114" s="88"/>
      <c r="AC114" s="89"/>
      <c r="AD114" s="88"/>
      <c r="AE114" s="88"/>
      <c r="AF114" s="88"/>
      <c r="AG114" s="83"/>
      <c r="AH114" s="3"/>
      <c r="AI114" s="3">
        <f t="shared" si="100"/>
        <v>0</v>
      </c>
      <c r="AJ114" s="3">
        <f t="shared" si="101"/>
        <v>0</v>
      </c>
      <c r="AK114" s="82">
        <f t="shared" si="102"/>
        <v>0</v>
      </c>
    </row>
    <row r="115" ht="13.5" hidden="1" customHeight="1">
      <c r="D115" s="41"/>
      <c r="E115" s="41"/>
      <c r="G115" s="75"/>
      <c r="H115" s="91"/>
      <c r="I115" s="92"/>
      <c r="J115" s="92"/>
      <c r="K115" s="92"/>
      <c r="L115" s="91"/>
      <c r="M115" s="103"/>
      <c r="N115" s="94"/>
      <c r="O115" s="92"/>
      <c r="P115" s="92"/>
      <c r="R115" s="92"/>
      <c r="S115" s="92"/>
      <c r="T115" s="92"/>
      <c r="V115" s="92"/>
      <c r="W115" s="92"/>
      <c r="X115" s="92"/>
      <c r="Z115" s="92"/>
      <c r="AA115" s="92"/>
      <c r="AB115" s="92"/>
      <c r="AD115" s="92"/>
      <c r="AE115" s="92"/>
      <c r="AF115" s="92"/>
      <c r="AH115" s="92"/>
      <c r="AI115" s="92"/>
      <c r="AJ115" s="92"/>
    </row>
    <row r="116" ht="12.75" hidden="1" customHeight="1">
      <c r="B116" s="73" t="s">
        <v>126</v>
      </c>
      <c r="D116" s="41">
        <f t="shared" ref="D116:D120" si="104">IF(G116&gt;1,4,0)+ IF(G116=1,3,0)+IF(G116=-1,2,0)+IF(G116&lt;-1,1,0)+IF(G116="FP",0,0)+IF(G116="FG",4,0)</f>
        <v>4</v>
      </c>
      <c r="E116" s="41">
        <f t="shared" ref="E116:E120" si="105">IF(G116&lt;-1,4,0)+ IF(G116=-1,3,0)+IF(G116=1,2,0)+IF(G116&gt;1,1,0)+IF(G116="FP",4,0)+IF(G116="FG",0,0)</f>
        <v>1</v>
      </c>
      <c r="F116" s="41"/>
      <c r="G116" s="75">
        <f t="shared" ref="G116:G120" si="106">I116-K116</f>
        <v>3</v>
      </c>
      <c r="H116" s="85" t="str">
        <f>G11</f>
        <v>SAINT PIERRE LA COUR</v>
      </c>
      <c r="I116" s="77">
        <v>3.0</v>
      </c>
      <c r="J116" s="4" t="s">
        <v>51</v>
      </c>
      <c r="K116" s="78">
        <v>0.0</v>
      </c>
      <c r="L116" s="85" t="str">
        <f t="shared" ref="L116:L120" si="107">G4</f>
        <v>LOUVIGNE DE BAIS</v>
      </c>
      <c r="M116" s="79"/>
      <c r="N116" s="80">
        <v>25.0</v>
      </c>
      <c r="O116" s="3"/>
      <c r="P116" s="80">
        <v>12.0</v>
      </c>
      <c r="Q116" s="81"/>
      <c r="R116" s="80">
        <v>25.0</v>
      </c>
      <c r="S116" s="3"/>
      <c r="T116" s="80">
        <v>14.0</v>
      </c>
      <c r="U116" s="81"/>
      <c r="V116" s="80">
        <v>25.0</v>
      </c>
      <c r="W116" s="3"/>
      <c r="X116" s="80">
        <v>23.0</v>
      </c>
      <c r="Y116" s="81"/>
      <c r="Z116" s="3"/>
      <c r="AA116" s="3"/>
      <c r="AB116" s="3"/>
      <c r="AC116" s="81"/>
      <c r="AD116" s="3"/>
      <c r="AE116" s="3"/>
      <c r="AF116" s="3"/>
      <c r="AG116" s="72"/>
      <c r="AH116" s="44"/>
      <c r="AI116" s="3">
        <f t="shared" ref="AI116:AI120" si="108">N116+R116+V116+Z116+AD116</f>
        <v>75</v>
      </c>
      <c r="AJ116" s="3">
        <f t="shared" ref="AJ116:AJ120" si="109">P116+T116+X116+AB116+AF116</f>
        <v>49</v>
      </c>
      <c r="AK116" s="82">
        <f t="shared" ref="AK116:AK120" si="110">AJ116-AI116</f>
        <v>-26</v>
      </c>
    </row>
    <row r="117" ht="12.75" hidden="1" customHeight="1">
      <c r="A117" s="60"/>
      <c r="B117" s="73" t="s">
        <v>127</v>
      </c>
      <c r="D117" s="41">
        <f t="shared" si="104"/>
        <v>0</v>
      </c>
      <c r="E117" s="41">
        <f t="shared" si="105"/>
        <v>0</v>
      </c>
      <c r="F117" s="41"/>
      <c r="G117" s="75">
        <f t="shared" si="106"/>
        <v>0</v>
      </c>
      <c r="H117" s="85" t="str">
        <f>G3</f>
        <v>ST JEAN SUR VILAINE 1</v>
      </c>
      <c r="I117" s="95"/>
      <c r="J117" s="4" t="s">
        <v>51</v>
      </c>
      <c r="K117" s="4"/>
      <c r="L117" s="85" t="str">
        <f t="shared" si="107"/>
        <v>EXEMPT</v>
      </c>
      <c r="M117" s="79"/>
      <c r="N117" s="88"/>
      <c r="O117" s="88"/>
      <c r="P117" s="88"/>
      <c r="Q117" s="89"/>
      <c r="R117" s="88"/>
      <c r="S117" s="88"/>
      <c r="T117" s="88"/>
      <c r="U117" s="89"/>
      <c r="V117" s="88"/>
      <c r="W117" s="88"/>
      <c r="X117" s="88"/>
      <c r="Y117" s="89"/>
      <c r="Z117" s="88"/>
      <c r="AA117" s="88"/>
      <c r="AB117" s="88"/>
      <c r="AC117" s="89"/>
      <c r="AD117" s="88"/>
      <c r="AE117" s="88"/>
      <c r="AF117" s="88"/>
      <c r="AG117" s="83"/>
      <c r="AH117" s="3"/>
      <c r="AI117" s="3">
        <f t="shared" si="108"/>
        <v>0</v>
      </c>
      <c r="AJ117" s="3">
        <f t="shared" si="109"/>
        <v>0</v>
      </c>
      <c r="AK117" s="82">
        <f t="shared" si="110"/>
        <v>0</v>
      </c>
    </row>
    <row r="118" ht="12.75" hidden="1" customHeight="1">
      <c r="A118" s="101">
        <v>43532.0</v>
      </c>
      <c r="B118" s="84" t="s">
        <v>128</v>
      </c>
      <c r="D118" s="41">
        <f t="shared" si="104"/>
        <v>1</v>
      </c>
      <c r="E118" s="41">
        <f t="shared" si="105"/>
        <v>4</v>
      </c>
      <c r="F118" s="41"/>
      <c r="G118" s="75">
        <f t="shared" si="106"/>
        <v>-2</v>
      </c>
      <c r="H118" s="85" t="str">
        <f>G2</f>
        <v>LE PERTRE 1</v>
      </c>
      <c r="I118" s="77">
        <v>1.0</v>
      </c>
      <c r="J118" s="4" t="s">
        <v>51</v>
      </c>
      <c r="K118" s="78">
        <v>3.0</v>
      </c>
      <c r="L118" s="85" t="str">
        <f t="shared" si="107"/>
        <v>ETRELLES</v>
      </c>
      <c r="M118" s="79"/>
      <c r="N118" s="80">
        <v>26.0</v>
      </c>
      <c r="O118" s="3"/>
      <c r="P118" s="80">
        <v>24.0</v>
      </c>
      <c r="Q118" s="81"/>
      <c r="R118" s="80">
        <v>17.0</v>
      </c>
      <c r="S118" s="3"/>
      <c r="T118" s="80">
        <v>25.0</v>
      </c>
      <c r="U118" s="81"/>
      <c r="V118" s="80">
        <v>22.0</v>
      </c>
      <c r="W118" s="3"/>
      <c r="X118" s="80">
        <v>25.0</v>
      </c>
      <c r="Y118" s="81"/>
      <c r="Z118" s="80">
        <v>14.0</v>
      </c>
      <c r="AA118" s="3"/>
      <c r="AB118" s="80">
        <v>25.0</v>
      </c>
      <c r="AC118" s="81"/>
      <c r="AD118" s="3"/>
      <c r="AE118" s="3"/>
      <c r="AF118" s="3"/>
      <c r="AG118" s="83"/>
      <c r="AH118" s="3"/>
      <c r="AI118" s="3">
        <f t="shared" si="108"/>
        <v>79</v>
      </c>
      <c r="AJ118" s="3">
        <f t="shared" si="109"/>
        <v>99</v>
      </c>
      <c r="AK118" s="82">
        <f t="shared" si="110"/>
        <v>20</v>
      </c>
    </row>
    <row r="119" ht="12.75" hidden="1" customHeight="1">
      <c r="A119" s="87">
        <v>43167.0</v>
      </c>
      <c r="B119" s="73" t="s">
        <v>129</v>
      </c>
      <c r="D119" s="41">
        <f t="shared" si="104"/>
        <v>4</v>
      </c>
      <c r="E119" s="41">
        <f t="shared" si="105"/>
        <v>1</v>
      </c>
      <c r="F119" s="41"/>
      <c r="G119" s="75">
        <f t="shared" si="106"/>
        <v>2</v>
      </c>
      <c r="H119" s="85" t="str">
        <f>G10</f>
        <v>VAL D’IZE 2</v>
      </c>
      <c r="I119" s="77">
        <v>3.0</v>
      </c>
      <c r="J119" s="4" t="s">
        <v>51</v>
      </c>
      <c r="K119" s="78">
        <v>1.0</v>
      </c>
      <c r="L119" s="85" t="str">
        <f t="shared" si="107"/>
        <v>LE PERTRE 2</v>
      </c>
      <c r="M119" s="79"/>
      <c r="N119" s="80">
        <v>14.0</v>
      </c>
      <c r="O119" s="3"/>
      <c r="P119" s="80">
        <v>25.0</v>
      </c>
      <c r="Q119" s="81"/>
      <c r="R119" s="80">
        <v>25.0</v>
      </c>
      <c r="S119" s="3"/>
      <c r="T119" s="80">
        <v>11.0</v>
      </c>
      <c r="U119" s="81"/>
      <c r="V119" s="80">
        <v>25.0</v>
      </c>
      <c r="W119" s="3"/>
      <c r="X119" s="80">
        <v>21.0</v>
      </c>
      <c r="Y119" s="81"/>
      <c r="Z119" s="80">
        <v>25.0</v>
      </c>
      <c r="AA119" s="3"/>
      <c r="AB119" s="80">
        <v>20.0</v>
      </c>
      <c r="AC119" s="81"/>
      <c r="AD119" s="3"/>
      <c r="AE119" s="3"/>
      <c r="AF119" s="3"/>
      <c r="AG119" s="83"/>
      <c r="AH119" s="3"/>
      <c r="AI119" s="3">
        <f t="shared" si="108"/>
        <v>89</v>
      </c>
      <c r="AJ119" s="3">
        <f t="shared" si="109"/>
        <v>77</v>
      </c>
      <c r="AK119" s="82">
        <f t="shared" si="110"/>
        <v>-12</v>
      </c>
    </row>
    <row r="120" ht="13.5" customHeight="1">
      <c r="A120" s="54">
        <v>43532.0</v>
      </c>
      <c r="B120" s="73" t="s">
        <v>130</v>
      </c>
      <c r="D120" s="41">
        <f t="shared" si="104"/>
        <v>0</v>
      </c>
      <c r="E120" s="41">
        <f t="shared" si="105"/>
        <v>0</v>
      </c>
      <c r="F120" s="41"/>
      <c r="G120" s="75">
        <f t="shared" si="106"/>
        <v>0</v>
      </c>
      <c r="H120" s="85" t="str">
        <f>G9</f>
        <v>CORNILLE</v>
      </c>
      <c r="I120" s="95"/>
      <c r="J120" s="4" t="s">
        <v>51</v>
      </c>
      <c r="K120" s="4"/>
      <c r="L120" s="85" t="str">
        <f t="shared" si="107"/>
        <v>ST JEAN SUR VILAINE 2</v>
      </c>
      <c r="M120" s="114" t="s">
        <v>131</v>
      </c>
      <c r="N120" s="3"/>
      <c r="O120" s="3"/>
      <c r="P120" s="3"/>
      <c r="Q120" s="81"/>
      <c r="R120" s="3"/>
      <c r="S120" s="3"/>
      <c r="T120" s="3"/>
      <c r="U120" s="81"/>
      <c r="V120" s="3"/>
      <c r="W120" s="3"/>
      <c r="X120" s="3"/>
      <c r="Y120" s="81"/>
      <c r="Z120" s="3"/>
      <c r="AA120" s="3"/>
      <c r="AB120" s="3"/>
      <c r="AC120" s="81"/>
      <c r="AD120" s="3"/>
      <c r="AE120" s="3"/>
      <c r="AF120" s="3"/>
      <c r="AG120" s="83"/>
      <c r="AH120" s="3"/>
      <c r="AI120" s="3">
        <f t="shared" si="108"/>
        <v>0</v>
      </c>
      <c r="AJ120" s="3">
        <f t="shared" si="109"/>
        <v>0</v>
      </c>
      <c r="AK120" s="82">
        <f t="shared" si="110"/>
        <v>0</v>
      </c>
    </row>
    <row r="121" ht="13.5" hidden="1" customHeight="1">
      <c r="D121" s="41"/>
      <c r="E121" s="41"/>
      <c r="G121" s="75"/>
      <c r="H121" s="91"/>
      <c r="I121" s="92"/>
      <c r="J121" s="92"/>
      <c r="K121" s="92"/>
      <c r="L121" s="92"/>
      <c r="M121" s="103"/>
      <c r="N121" s="94"/>
      <c r="O121" s="92"/>
      <c r="P121" s="92"/>
      <c r="R121" s="92"/>
      <c r="S121" s="92"/>
      <c r="T121" s="92"/>
      <c r="V121" s="92"/>
      <c r="W121" s="92"/>
      <c r="X121" s="92"/>
      <c r="Z121" s="92"/>
      <c r="AA121" s="92"/>
      <c r="AB121" s="92"/>
      <c r="AD121" s="92"/>
      <c r="AE121" s="92"/>
      <c r="AF121" s="92"/>
      <c r="AH121" s="92"/>
      <c r="AI121" s="3"/>
      <c r="AJ121" s="3"/>
    </row>
    <row r="122" ht="12.75" hidden="1" customHeight="1">
      <c r="B122" s="73" t="s">
        <v>132</v>
      </c>
      <c r="D122" s="41">
        <f t="shared" ref="D122:D126" si="111">IF(G122&gt;1,4,0)+ IF(G122=1,3,0)+IF(G122=-1,2,0)+IF(G122&lt;-1,1,0)+IF(G122="FP",0,0)+IF(G122="FG",4,0)</f>
        <v>1</v>
      </c>
      <c r="E122" s="41">
        <f t="shared" ref="E122:E126" si="112">IF(G122&lt;-1,4,0)+ IF(G122=-1,3,0)+IF(G122=1,2,0)+IF(G122&gt;1,1,0)+IF(G122="FP",4,0)+IF(G122="FG",0,0)</f>
        <v>4</v>
      </c>
      <c r="F122" s="41"/>
      <c r="G122" s="75">
        <f t="shared" ref="G122:G126" si="113">I122-K122</f>
        <v>-2</v>
      </c>
      <c r="H122" s="85" t="str">
        <f>G8</f>
        <v>ST JEAN SUR VILAINE 2</v>
      </c>
      <c r="I122" s="77">
        <v>1.0</v>
      </c>
      <c r="J122" s="4" t="s">
        <v>51</v>
      </c>
      <c r="K122" s="78">
        <v>3.0</v>
      </c>
      <c r="L122" s="85" t="str">
        <f>G11</f>
        <v>SAINT PIERRE LA COUR</v>
      </c>
      <c r="M122" s="79"/>
      <c r="N122" s="80">
        <v>21.0</v>
      </c>
      <c r="O122" s="3"/>
      <c r="P122" s="80">
        <v>25.0</v>
      </c>
      <c r="Q122" s="81"/>
      <c r="R122" s="80">
        <v>25.0</v>
      </c>
      <c r="S122" s="3"/>
      <c r="T122" s="80">
        <v>21.0</v>
      </c>
      <c r="U122" s="81"/>
      <c r="V122" s="80">
        <v>15.0</v>
      </c>
      <c r="W122" s="3"/>
      <c r="X122" s="80">
        <v>25.0</v>
      </c>
      <c r="Y122" s="81"/>
      <c r="Z122" s="80">
        <v>10.0</v>
      </c>
      <c r="AA122" s="3"/>
      <c r="AB122" s="80">
        <v>25.0</v>
      </c>
      <c r="AC122" s="81"/>
      <c r="AD122" s="3"/>
      <c r="AE122" s="3"/>
      <c r="AF122" s="3"/>
      <c r="AG122" s="72"/>
      <c r="AH122" s="44"/>
      <c r="AI122" s="3">
        <f t="shared" ref="AI122:AI126" si="114">N122+R122+V122+Z122+AD122</f>
        <v>71</v>
      </c>
      <c r="AJ122" s="3">
        <f t="shared" ref="AJ122:AJ126" si="115">P122+T122+X122+AB122+AF122</f>
        <v>96</v>
      </c>
      <c r="AK122" s="82">
        <f t="shared" ref="AK122:AK126" si="116">AJ122-AI122</f>
        <v>25</v>
      </c>
    </row>
    <row r="123" ht="12.75" hidden="1" customHeight="1">
      <c r="A123" s="117">
        <v>43539.0</v>
      </c>
      <c r="B123" s="73" t="s">
        <v>133</v>
      </c>
      <c r="D123" s="41">
        <f t="shared" si="111"/>
        <v>3</v>
      </c>
      <c r="E123" s="41">
        <f t="shared" si="112"/>
        <v>2</v>
      </c>
      <c r="F123" s="41"/>
      <c r="G123" s="75">
        <f t="shared" si="113"/>
        <v>1</v>
      </c>
      <c r="H123" s="85" t="str">
        <f>G7</f>
        <v>LE PERTRE 2</v>
      </c>
      <c r="I123" s="77">
        <v>3.0</v>
      </c>
      <c r="J123" s="4" t="s">
        <v>51</v>
      </c>
      <c r="K123" s="78">
        <v>2.0</v>
      </c>
      <c r="L123" s="85" t="str">
        <f t="shared" ref="L123:L124" si="117">G9</f>
        <v>CORNILLE</v>
      </c>
      <c r="M123" s="79"/>
      <c r="N123" s="80">
        <v>20.0</v>
      </c>
      <c r="O123" s="3"/>
      <c r="P123" s="80">
        <v>25.0</v>
      </c>
      <c r="Q123" s="81"/>
      <c r="R123" s="80">
        <v>23.0</v>
      </c>
      <c r="S123" s="3"/>
      <c r="T123" s="80">
        <v>25.0</v>
      </c>
      <c r="U123" s="81"/>
      <c r="V123" s="80">
        <v>25.0</v>
      </c>
      <c r="W123" s="3"/>
      <c r="X123" s="80">
        <v>8.0</v>
      </c>
      <c r="Y123" s="81"/>
      <c r="Z123" s="80">
        <v>25.0</v>
      </c>
      <c r="AA123" s="3"/>
      <c r="AB123" s="80">
        <v>13.0</v>
      </c>
      <c r="AC123" s="81"/>
      <c r="AD123" s="80">
        <v>15.0</v>
      </c>
      <c r="AE123" s="3"/>
      <c r="AF123" s="80">
        <v>11.0</v>
      </c>
      <c r="AG123" s="83"/>
      <c r="AH123" s="3"/>
      <c r="AI123" s="3">
        <f t="shared" si="114"/>
        <v>108</v>
      </c>
      <c r="AJ123" s="3">
        <f t="shared" si="115"/>
        <v>82</v>
      </c>
      <c r="AK123" s="82">
        <f t="shared" si="116"/>
        <v>-26</v>
      </c>
    </row>
    <row r="124" ht="12.75" customHeight="1">
      <c r="A124" s="101">
        <v>43539.0</v>
      </c>
      <c r="B124" s="84" t="s">
        <v>134</v>
      </c>
      <c r="D124" s="41">
        <f t="shared" si="111"/>
        <v>0</v>
      </c>
      <c r="E124" s="41">
        <f t="shared" si="112"/>
        <v>0</v>
      </c>
      <c r="F124" s="41"/>
      <c r="G124" s="75">
        <f t="shared" si="113"/>
        <v>0</v>
      </c>
      <c r="H124" s="85" t="str">
        <f>G6</f>
        <v>ETRELLES</v>
      </c>
      <c r="I124" s="95"/>
      <c r="J124" s="4" t="s">
        <v>51</v>
      </c>
      <c r="K124" s="4"/>
      <c r="L124" s="85" t="str">
        <f t="shared" si="117"/>
        <v>VAL D’IZE 2</v>
      </c>
      <c r="M124" s="118" t="s">
        <v>135</v>
      </c>
      <c r="N124" s="3"/>
      <c r="O124" s="3"/>
      <c r="P124" s="3"/>
      <c r="Q124" s="81"/>
      <c r="R124" s="3"/>
      <c r="S124" s="3"/>
      <c r="T124" s="3"/>
      <c r="U124" s="81"/>
      <c r="V124" s="3"/>
      <c r="W124" s="3"/>
      <c r="X124" s="3"/>
      <c r="Y124" s="81"/>
      <c r="Z124" s="3"/>
      <c r="AA124" s="3"/>
      <c r="AB124" s="3"/>
      <c r="AC124" s="81"/>
      <c r="AD124" s="3"/>
      <c r="AE124" s="3"/>
      <c r="AF124" s="3"/>
      <c r="AG124" s="83"/>
      <c r="AH124" s="3"/>
      <c r="AI124" s="3">
        <f t="shared" si="114"/>
        <v>0</v>
      </c>
      <c r="AJ124" s="3">
        <f t="shared" si="115"/>
        <v>0</v>
      </c>
      <c r="AK124" s="82">
        <f t="shared" si="116"/>
        <v>0</v>
      </c>
    </row>
    <row r="125" ht="12.75" hidden="1" customHeight="1">
      <c r="A125" s="87">
        <v>43174.0</v>
      </c>
      <c r="B125" s="73" t="s">
        <v>136</v>
      </c>
      <c r="D125" s="41">
        <f t="shared" si="111"/>
        <v>0</v>
      </c>
      <c r="E125" s="41">
        <f t="shared" si="112"/>
        <v>0</v>
      </c>
      <c r="F125" s="41"/>
      <c r="G125" s="75">
        <f t="shared" si="113"/>
        <v>0</v>
      </c>
      <c r="H125" s="85" t="str">
        <f>G5</f>
        <v>EXEMPT</v>
      </c>
      <c r="I125" s="95"/>
      <c r="J125" s="4" t="s">
        <v>51</v>
      </c>
      <c r="K125" s="4"/>
      <c r="L125" s="85" t="str">
        <f t="shared" ref="L125:L126" si="118">G2</f>
        <v>LE PERTRE 1</v>
      </c>
      <c r="M125" s="79"/>
      <c r="N125" s="88"/>
      <c r="O125" s="88"/>
      <c r="P125" s="88"/>
      <c r="Q125" s="89"/>
      <c r="R125" s="88"/>
      <c r="S125" s="88"/>
      <c r="T125" s="88"/>
      <c r="U125" s="89"/>
      <c r="V125" s="88"/>
      <c r="W125" s="88"/>
      <c r="X125" s="88"/>
      <c r="Y125" s="89"/>
      <c r="Z125" s="88"/>
      <c r="AA125" s="88"/>
      <c r="AB125" s="88"/>
      <c r="AC125" s="89"/>
      <c r="AD125" s="88"/>
      <c r="AE125" s="88"/>
      <c r="AF125" s="88"/>
      <c r="AG125" s="83"/>
      <c r="AH125" s="3"/>
      <c r="AI125" s="3">
        <f t="shared" si="114"/>
        <v>0</v>
      </c>
      <c r="AJ125" s="3">
        <f t="shared" si="115"/>
        <v>0</v>
      </c>
      <c r="AK125" s="82">
        <f t="shared" si="116"/>
        <v>0</v>
      </c>
    </row>
    <row r="126" ht="13.5" hidden="1" customHeight="1">
      <c r="B126" s="73" t="s">
        <v>137</v>
      </c>
      <c r="D126" s="41">
        <f t="shared" si="111"/>
        <v>4</v>
      </c>
      <c r="E126" s="41">
        <f t="shared" si="112"/>
        <v>1</v>
      </c>
      <c r="F126" s="41"/>
      <c r="G126" s="75">
        <f t="shared" si="113"/>
        <v>3</v>
      </c>
      <c r="H126" s="85" t="str">
        <f>G4</f>
        <v>LOUVIGNE DE BAIS</v>
      </c>
      <c r="I126" s="77">
        <v>3.0</v>
      </c>
      <c r="J126" s="4" t="s">
        <v>51</v>
      </c>
      <c r="K126" s="78">
        <v>0.0</v>
      </c>
      <c r="L126" s="85" t="str">
        <f t="shared" si="118"/>
        <v>ST JEAN SUR VILAINE 1</v>
      </c>
      <c r="M126" s="79"/>
      <c r="N126" s="80">
        <v>25.0</v>
      </c>
      <c r="O126" s="3"/>
      <c r="P126" s="80">
        <v>18.0</v>
      </c>
      <c r="Q126" s="81"/>
      <c r="R126" s="80">
        <v>25.0</v>
      </c>
      <c r="S126" s="3"/>
      <c r="T126" s="80">
        <v>18.0</v>
      </c>
      <c r="U126" s="81"/>
      <c r="V126" s="80">
        <v>25.0</v>
      </c>
      <c r="W126" s="3"/>
      <c r="X126" s="80">
        <v>19.0</v>
      </c>
      <c r="Y126" s="81"/>
      <c r="Z126" s="3"/>
      <c r="AA126" s="3"/>
      <c r="AB126" s="3"/>
      <c r="AC126" s="81"/>
      <c r="AD126" s="3"/>
      <c r="AE126" s="3"/>
      <c r="AF126" s="3"/>
      <c r="AG126" s="83"/>
      <c r="AH126" s="3"/>
      <c r="AI126" s="3">
        <f t="shared" si="114"/>
        <v>75</v>
      </c>
      <c r="AJ126" s="3">
        <f t="shared" si="115"/>
        <v>55</v>
      </c>
      <c r="AK126" s="82">
        <f t="shared" si="116"/>
        <v>-20</v>
      </c>
    </row>
    <row r="127" ht="13.5" hidden="1" customHeight="1">
      <c r="D127" s="41"/>
      <c r="E127" s="41"/>
      <c r="G127" s="75"/>
      <c r="H127" s="91"/>
      <c r="I127" s="92"/>
      <c r="J127" s="92"/>
      <c r="K127" s="92"/>
      <c r="L127" s="91"/>
      <c r="M127" s="103"/>
      <c r="N127" s="94"/>
      <c r="O127" s="92"/>
      <c r="P127" s="92"/>
      <c r="R127" s="92"/>
      <c r="S127" s="92"/>
      <c r="T127" s="92"/>
      <c r="V127" s="92"/>
      <c r="W127" s="92"/>
      <c r="X127" s="92"/>
      <c r="Z127" s="92"/>
      <c r="AA127" s="92"/>
      <c r="AB127" s="92"/>
      <c r="AD127" s="92"/>
      <c r="AE127" s="92"/>
      <c r="AF127" s="92"/>
      <c r="AH127" s="92"/>
      <c r="AI127" s="92"/>
      <c r="AJ127" s="92"/>
    </row>
    <row r="128" ht="12.75" customHeight="1">
      <c r="B128" s="73" t="s">
        <v>138</v>
      </c>
      <c r="D128" s="41">
        <f t="shared" ref="D128:D132" si="119">IF(G128&gt;1,4,0)+ IF(G128=1,3,0)+IF(G128=-1,2,0)+IF(G128&lt;-1,1,0)+IF(G128="FP",0,0)+IF(G128="FG",4,0)</f>
        <v>0</v>
      </c>
      <c r="E128" s="41">
        <f t="shared" ref="E128:E132" si="120">IF(G128&lt;-1,4,0)+ IF(G128=-1,3,0)+IF(G128=1,2,0)+IF(G128&gt;1,1,0)+IF(G128="FP",4,0)+IF(G128="FG",0,0)</f>
        <v>0</v>
      </c>
      <c r="F128" s="41"/>
      <c r="G128" s="75">
        <f t="shared" ref="G128:G132" si="121">I128-K128</f>
        <v>0</v>
      </c>
      <c r="H128" s="85" t="str">
        <f>G11</f>
        <v>SAINT PIERRE LA COUR</v>
      </c>
      <c r="I128" s="95"/>
      <c r="J128" s="4" t="s">
        <v>51</v>
      </c>
      <c r="K128" s="4"/>
      <c r="L128" s="85" t="str">
        <f t="shared" ref="L128:L132" si="122">G3</f>
        <v>ST JEAN SUR VILAINE 1</v>
      </c>
      <c r="M128" s="114" t="s">
        <v>106</v>
      </c>
      <c r="N128" s="3"/>
      <c r="O128" s="3"/>
      <c r="P128" s="3"/>
      <c r="Q128" s="81"/>
      <c r="R128" s="3"/>
      <c r="S128" s="3"/>
      <c r="T128" s="3"/>
      <c r="U128" s="81"/>
      <c r="V128" s="3"/>
      <c r="W128" s="3"/>
      <c r="X128" s="3"/>
      <c r="Y128" s="81"/>
      <c r="Z128" s="3"/>
      <c r="AA128" s="3"/>
      <c r="AB128" s="3"/>
      <c r="AC128" s="81"/>
      <c r="AD128" s="3"/>
      <c r="AE128" s="3"/>
      <c r="AF128" s="3"/>
      <c r="AG128" s="72"/>
      <c r="AH128" s="44"/>
      <c r="AI128" s="3">
        <f t="shared" ref="AI128:AI132" si="123">N128+R128+V128+Z128+AD128</f>
        <v>0</v>
      </c>
      <c r="AJ128" s="3">
        <f t="shared" ref="AJ128:AJ132" si="124">P128+T128+X128+AB128+AF128</f>
        <v>0</v>
      </c>
      <c r="AK128" s="82">
        <f t="shared" ref="AK128:AK132" si="125">AJ128-AI128</f>
        <v>0</v>
      </c>
    </row>
    <row r="129" ht="12.75" hidden="1" customHeight="1">
      <c r="A129" s="60"/>
      <c r="B129" s="73" t="s">
        <v>139</v>
      </c>
      <c r="D129" s="41">
        <f t="shared" si="119"/>
        <v>1</v>
      </c>
      <c r="E129" s="41">
        <f t="shared" si="120"/>
        <v>4</v>
      </c>
      <c r="F129" s="41"/>
      <c r="G129" s="75">
        <f t="shared" si="121"/>
        <v>-3</v>
      </c>
      <c r="H129" s="85" t="str">
        <f>G2</f>
        <v>LE PERTRE 1</v>
      </c>
      <c r="I129" s="77">
        <v>0.0</v>
      </c>
      <c r="J129" s="4" t="s">
        <v>51</v>
      </c>
      <c r="K129" s="78">
        <v>3.0</v>
      </c>
      <c r="L129" s="85" t="str">
        <f t="shared" si="122"/>
        <v>LOUVIGNE DE BAIS</v>
      </c>
      <c r="M129" s="79"/>
      <c r="N129" s="80">
        <v>16.0</v>
      </c>
      <c r="O129" s="3"/>
      <c r="P129" s="80">
        <v>25.0</v>
      </c>
      <c r="Q129" s="81"/>
      <c r="R129" s="80">
        <v>19.0</v>
      </c>
      <c r="S129" s="3"/>
      <c r="T129" s="80">
        <v>25.0</v>
      </c>
      <c r="U129" s="81"/>
      <c r="V129" s="80">
        <v>11.0</v>
      </c>
      <c r="W129" s="3"/>
      <c r="X129" s="80">
        <v>25.0</v>
      </c>
      <c r="Y129" s="81"/>
      <c r="Z129" s="3"/>
      <c r="AA129" s="3"/>
      <c r="AB129" s="3"/>
      <c r="AC129" s="81"/>
      <c r="AD129" s="3"/>
      <c r="AE129" s="3"/>
      <c r="AF129" s="3"/>
      <c r="AG129" s="83"/>
      <c r="AH129" s="3"/>
      <c r="AI129" s="3">
        <f t="shared" si="123"/>
        <v>46</v>
      </c>
      <c r="AJ129" s="3">
        <f t="shared" si="124"/>
        <v>75</v>
      </c>
      <c r="AK129" s="82">
        <f t="shared" si="125"/>
        <v>29</v>
      </c>
    </row>
    <row r="130" ht="12.75" hidden="1" customHeight="1">
      <c r="A130" s="15">
        <v>12.0</v>
      </c>
      <c r="B130" s="84" t="s">
        <v>140</v>
      </c>
      <c r="D130" s="41">
        <f t="shared" si="119"/>
        <v>0</v>
      </c>
      <c r="E130" s="41">
        <f t="shared" si="120"/>
        <v>0</v>
      </c>
      <c r="F130" s="41"/>
      <c r="G130" s="75">
        <f t="shared" si="121"/>
        <v>0</v>
      </c>
      <c r="H130" s="85" t="str">
        <f>G10</f>
        <v>VAL D’IZE 2</v>
      </c>
      <c r="I130" s="95"/>
      <c r="J130" s="4" t="s">
        <v>51</v>
      </c>
      <c r="K130" s="4"/>
      <c r="L130" s="85" t="str">
        <f t="shared" si="122"/>
        <v>EXEMPT</v>
      </c>
      <c r="M130" s="79"/>
      <c r="N130" s="88"/>
      <c r="O130" s="88"/>
      <c r="P130" s="88"/>
      <c r="Q130" s="89"/>
      <c r="R130" s="88"/>
      <c r="S130" s="88"/>
      <c r="T130" s="88"/>
      <c r="U130" s="89"/>
      <c r="V130" s="88"/>
      <c r="W130" s="88"/>
      <c r="X130" s="88"/>
      <c r="Y130" s="89"/>
      <c r="Z130" s="88"/>
      <c r="AA130" s="88"/>
      <c r="AB130" s="88"/>
      <c r="AC130" s="89"/>
      <c r="AD130" s="88"/>
      <c r="AE130" s="88"/>
      <c r="AF130" s="88"/>
      <c r="AG130" s="83"/>
      <c r="AH130" s="3"/>
      <c r="AI130" s="3">
        <f t="shared" si="123"/>
        <v>0</v>
      </c>
      <c r="AJ130" s="3">
        <f t="shared" si="124"/>
        <v>0</v>
      </c>
      <c r="AK130" s="82">
        <f t="shared" si="125"/>
        <v>0</v>
      </c>
    </row>
    <row r="131" ht="12.75" hidden="1" customHeight="1">
      <c r="A131" s="87">
        <v>43181.0</v>
      </c>
      <c r="B131" s="73" t="s">
        <v>141</v>
      </c>
      <c r="D131" s="41">
        <f t="shared" si="119"/>
        <v>1</v>
      </c>
      <c r="E131" s="41">
        <f t="shared" si="120"/>
        <v>4</v>
      </c>
      <c r="F131" s="41"/>
      <c r="G131" s="75">
        <f t="shared" si="121"/>
        <v>-2</v>
      </c>
      <c r="H131" s="85" t="str">
        <f>G9</f>
        <v>CORNILLE</v>
      </c>
      <c r="I131" s="77">
        <v>1.0</v>
      </c>
      <c r="J131" s="4" t="s">
        <v>51</v>
      </c>
      <c r="K131" s="78">
        <v>3.0</v>
      </c>
      <c r="L131" s="85" t="str">
        <f t="shared" si="122"/>
        <v>ETRELLES</v>
      </c>
      <c r="M131" s="79"/>
      <c r="N131" s="80">
        <v>25.0</v>
      </c>
      <c r="O131" s="3"/>
      <c r="P131" s="80">
        <v>14.0</v>
      </c>
      <c r="Q131" s="81"/>
      <c r="R131" s="80">
        <v>20.0</v>
      </c>
      <c r="S131" s="3"/>
      <c r="T131" s="80">
        <v>25.0</v>
      </c>
      <c r="U131" s="81"/>
      <c r="V131" s="80">
        <v>23.0</v>
      </c>
      <c r="W131" s="3"/>
      <c r="X131" s="80">
        <v>25.0</v>
      </c>
      <c r="Y131" s="81"/>
      <c r="Z131" s="80">
        <v>23.0</v>
      </c>
      <c r="AA131" s="3"/>
      <c r="AB131" s="80">
        <v>25.0</v>
      </c>
      <c r="AC131" s="81"/>
      <c r="AD131" s="3"/>
      <c r="AE131" s="3"/>
      <c r="AF131" s="3"/>
      <c r="AG131" s="83"/>
      <c r="AH131" s="3"/>
      <c r="AI131" s="3">
        <f t="shared" si="123"/>
        <v>91</v>
      </c>
      <c r="AJ131" s="3">
        <f t="shared" si="124"/>
        <v>89</v>
      </c>
      <c r="AK131" s="82">
        <f t="shared" si="125"/>
        <v>-2</v>
      </c>
    </row>
    <row r="132" ht="13.5" hidden="1" customHeight="1">
      <c r="B132" s="73" t="s">
        <v>142</v>
      </c>
      <c r="D132" s="41">
        <f t="shared" si="119"/>
        <v>4</v>
      </c>
      <c r="E132" s="41">
        <f t="shared" si="120"/>
        <v>1</v>
      </c>
      <c r="F132" s="41"/>
      <c r="G132" s="75">
        <f t="shared" si="121"/>
        <v>3</v>
      </c>
      <c r="H132" s="85" t="str">
        <f>G8</f>
        <v>ST JEAN SUR VILAINE 2</v>
      </c>
      <c r="I132" s="77">
        <v>3.0</v>
      </c>
      <c r="J132" s="4" t="s">
        <v>51</v>
      </c>
      <c r="K132" s="78">
        <v>0.0</v>
      </c>
      <c r="L132" s="85" t="str">
        <f t="shared" si="122"/>
        <v>LE PERTRE 2</v>
      </c>
      <c r="M132" s="79"/>
      <c r="N132" s="80">
        <v>25.0</v>
      </c>
      <c r="O132" s="3"/>
      <c r="P132" s="80">
        <v>7.0</v>
      </c>
      <c r="Q132" s="81"/>
      <c r="R132" s="80">
        <v>25.0</v>
      </c>
      <c r="S132" s="3"/>
      <c r="T132" s="80">
        <v>23.0</v>
      </c>
      <c r="U132" s="81"/>
      <c r="V132" s="80">
        <v>26.0</v>
      </c>
      <c r="W132" s="3"/>
      <c r="X132" s="80">
        <v>24.0</v>
      </c>
      <c r="Y132" s="81"/>
      <c r="Z132" s="3"/>
      <c r="AA132" s="3"/>
      <c r="AB132" s="3"/>
      <c r="AC132" s="81"/>
      <c r="AD132" s="3"/>
      <c r="AE132" s="3"/>
      <c r="AF132" s="3"/>
      <c r="AG132" s="83"/>
      <c r="AH132" s="3"/>
      <c r="AI132" s="3">
        <f t="shared" si="123"/>
        <v>76</v>
      </c>
      <c r="AJ132" s="3">
        <f t="shared" si="124"/>
        <v>54</v>
      </c>
      <c r="AK132" s="82">
        <f t="shared" si="125"/>
        <v>-22</v>
      </c>
    </row>
    <row r="133" ht="13.5" customHeight="1">
      <c r="D133" s="41"/>
      <c r="E133" s="41"/>
      <c r="G133" s="75"/>
      <c r="H133" s="91"/>
      <c r="I133" s="92"/>
      <c r="J133" s="92"/>
      <c r="K133" s="92"/>
      <c r="L133" s="91"/>
      <c r="M133" s="103"/>
      <c r="N133" s="94"/>
      <c r="O133" s="92"/>
      <c r="P133" s="92"/>
      <c r="R133" s="92"/>
      <c r="S133" s="92"/>
      <c r="T133" s="92"/>
      <c r="V133" s="92"/>
      <c r="W133" s="92"/>
      <c r="X133" s="92"/>
      <c r="Z133" s="92"/>
      <c r="AA133" s="92"/>
      <c r="AB133" s="92"/>
      <c r="AD133" s="92"/>
      <c r="AE133" s="92"/>
      <c r="AF133" s="92"/>
      <c r="AH133" s="92"/>
      <c r="AI133" s="92"/>
      <c r="AJ133" s="92"/>
    </row>
    <row r="134" ht="12.75" customHeight="1">
      <c r="B134" s="73" t="s">
        <v>143</v>
      </c>
      <c r="D134" s="41">
        <f t="shared" ref="D134:D138" si="126">IF(G134&gt;1,4,0)+ IF(G134=1,3,0)+IF(G134=-1,2,0)+IF(G134&lt;-1,1,0)+IF(G134="FP",0,0)+IF(G134="FG",4,0)</f>
        <v>1</v>
      </c>
      <c r="E134" s="41">
        <f t="shared" ref="E134:E138" si="127">IF(G134&lt;-1,4,0)+ IF(G134=-1,3,0)+IF(G134=1,2,0)+IF(G134&gt;1,1,0)+IF(G134="FP",4,0)+IF(G134="FG",0,0)</f>
        <v>4</v>
      </c>
      <c r="F134" s="41"/>
      <c r="G134" s="75">
        <f t="shared" ref="G134:G138" si="128">I134-K134</f>
        <v>-3</v>
      </c>
      <c r="H134" s="85" t="str">
        <f>G7</f>
        <v>LE PERTRE 2</v>
      </c>
      <c r="I134" s="77">
        <v>0.0</v>
      </c>
      <c r="J134" s="4" t="s">
        <v>51</v>
      </c>
      <c r="K134" s="78">
        <v>3.0</v>
      </c>
      <c r="L134" s="85" t="str">
        <f>G11</f>
        <v>SAINT PIERRE LA COUR</v>
      </c>
      <c r="M134" s="79"/>
      <c r="N134" s="80">
        <v>24.0</v>
      </c>
      <c r="O134" s="3"/>
      <c r="P134" s="80">
        <v>26.0</v>
      </c>
      <c r="Q134" s="81"/>
      <c r="R134" s="80">
        <v>21.0</v>
      </c>
      <c r="S134" s="3"/>
      <c r="T134" s="80">
        <v>25.0</v>
      </c>
      <c r="U134" s="81"/>
      <c r="V134" s="80">
        <v>15.0</v>
      </c>
      <c r="W134" s="3"/>
      <c r="X134" s="3"/>
      <c r="Y134" s="81"/>
      <c r="Z134" s="3"/>
      <c r="AA134" s="3"/>
      <c r="AB134" s="3"/>
      <c r="AC134" s="81"/>
      <c r="AD134" s="3"/>
      <c r="AE134" s="3"/>
      <c r="AF134" s="3"/>
      <c r="AG134" s="72"/>
      <c r="AH134" s="44"/>
      <c r="AI134" s="3">
        <f t="shared" ref="AI134:AI138" si="129">N134+R134+V134+Z134+AD134</f>
        <v>60</v>
      </c>
      <c r="AJ134" s="3">
        <f t="shared" ref="AJ134:AJ138" si="130">P134+T134+X134+AB134+AF134</f>
        <v>51</v>
      </c>
      <c r="AK134" s="82">
        <f t="shared" ref="AK134:AK138" si="131">AJ134-AI134</f>
        <v>-9</v>
      </c>
    </row>
    <row r="135" ht="12.75" customHeight="1">
      <c r="A135" s="60"/>
      <c r="B135" s="73" t="s">
        <v>144</v>
      </c>
      <c r="D135" s="41">
        <f t="shared" si="126"/>
        <v>1</v>
      </c>
      <c r="E135" s="41">
        <f t="shared" si="127"/>
        <v>4</v>
      </c>
      <c r="F135" s="41"/>
      <c r="G135" s="75">
        <f t="shared" si="128"/>
        <v>-3</v>
      </c>
      <c r="H135" s="85" t="str">
        <f>G6</f>
        <v>ETRELLES</v>
      </c>
      <c r="I135" s="77">
        <v>0.0</v>
      </c>
      <c r="J135" s="4" t="s">
        <v>51</v>
      </c>
      <c r="K135" s="78">
        <v>3.0</v>
      </c>
      <c r="L135" s="85" t="str">
        <f t="shared" ref="L135:L137" si="132">G8</f>
        <v>ST JEAN SUR VILAINE 2</v>
      </c>
      <c r="M135" s="79"/>
      <c r="N135" s="80">
        <v>25.0</v>
      </c>
      <c r="O135" s="3"/>
      <c r="P135" s="80">
        <v>27.0</v>
      </c>
      <c r="Q135" s="81"/>
      <c r="R135" s="80">
        <v>20.0</v>
      </c>
      <c r="S135" s="3"/>
      <c r="T135" s="80">
        <v>25.0</v>
      </c>
      <c r="U135" s="81"/>
      <c r="V135" s="80">
        <v>24.0</v>
      </c>
      <c r="W135" s="3"/>
      <c r="X135" s="80">
        <v>26.0</v>
      </c>
      <c r="Y135" s="81"/>
      <c r="Z135" s="3"/>
      <c r="AA135" s="3"/>
      <c r="AB135" s="3"/>
      <c r="AC135" s="81"/>
      <c r="AD135" s="3"/>
      <c r="AE135" s="3"/>
      <c r="AF135" s="3"/>
      <c r="AG135" s="83"/>
      <c r="AH135" s="3"/>
      <c r="AI135" s="3">
        <f t="shared" si="129"/>
        <v>69</v>
      </c>
      <c r="AJ135" s="3">
        <f t="shared" si="130"/>
        <v>78</v>
      </c>
      <c r="AK135" s="82">
        <f t="shared" si="131"/>
        <v>9</v>
      </c>
    </row>
    <row r="136" ht="12.75" customHeight="1">
      <c r="A136" s="15">
        <v>14.0</v>
      </c>
      <c r="B136" s="84" t="s">
        <v>145</v>
      </c>
      <c r="D136" s="41">
        <f t="shared" si="126"/>
        <v>0</v>
      </c>
      <c r="E136" s="41">
        <f t="shared" si="127"/>
        <v>0</v>
      </c>
      <c r="F136" s="41"/>
      <c r="G136" s="75">
        <f t="shared" si="128"/>
        <v>0</v>
      </c>
      <c r="H136" s="85" t="str">
        <f>G5</f>
        <v>EXEMPT</v>
      </c>
      <c r="I136" s="95"/>
      <c r="J136" s="4" t="s">
        <v>51</v>
      </c>
      <c r="K136" s="4"/>
      <c r="L136" s="85" t="str">
        <f t="shared" si="132"/>
        <v>CORNILLE</v>
      </c>
      <c r="M136" s="79"/>
      <c r="N136" s="88"/>
      <c r="O136" s="88"/>
      <c r="P136" s="88"/>
      <c r="Q136" s="89"/>
      <c r="R136" s="88"/>
      <c r="S136" s="88"/>
      <c r="T136" s="88"/>
      <c r="U136" s="89"/>
      <c r="V136" s="88"/>
      <c r="W136" s="88"/>
      <c r="X136" s="88"/>
      <c r="Y136" s="89"/>
      <c r="Z136" s="88"/>
      <c r="AA136" s="88"/>
      <c r="AB136" s="88"/>
      <c r="AC136" s="89"/>
      <c r="AD136" s="88"/>
      <c r="AE136" s="88"/>
      <c r="AF136" s="88"/>
      <c r="AG136" s="83"/>
      <c r="AH136" s="3"/>
      <c r="AI136" s="3">
        <f t="shared" si="129"/>
        <v>0</v>
      </c>
      <c r="AJ136" s="3">
        <f t="shared" si="130"/>
        <v>0</v>
      </c>
      <c r="AK136" s="82">
        <f t="shared" si="131"/>
        <v>0</v>
      </c>
    </row>
    <row r="137" ht="12.75" customHeight="1">
      <c r="A137" s="87">
        <v>43195.0</v>
      </c>
      <c r="B137" s="73" t="s">
        <v>146</v>
      </c>
      <c r="D137" s="41">
        <f t="shared" si="126"/>
        <v>4</v>
      </c>
      <c r="E137" s="41">
        <f t="shared" si="127"/>
        <v>1</v>
      </c>
      <c r="F137" s="41"/>
      <c r="G137" s="75">
        <f t="shared" si="128"/>
        <v>2</v>
      </c>
      <c r="H137" s="85" t="str">
        <f>G4</f>
        <v>LOUVIGNE DE BAIS</v>
      </c>
      <c r="I137" s="77">
        <v>3.0</v>
      </c>
      <c r="J137" s="4" t="s">
        <v>51</v>
      </c>
      <c r="K137" s="78">
        <v>1.0</v>
      </c>
      <c r="L137" s="85" t="str">
        <f t="shared" si="132"/>
        <v>VAL D’IZE 2</v>
      </c>
      <c r="M137" s="79"/>
      <c r="N137" s="80">
        <v>25.0</v>
      </c>
      <c r="O137" s="3"/>
      <c r="P137" s="80">
        <v>22.0</v>
      </c>
      <c r="Q137" s="81"/>
      <c r="R137" s="80">
        <v>22.0</v>
      </c>
      <c r="S137" s="3"/>
      <c r="T137" s="80">
        <v>25.0</v>
      </c>
      <c r="U137" s="81"/>
      <c r="V137" s="80">
        <v>25.0</v>
      </c>
      <c r="W137" s="3"/>
      <c r="X137" s="80">
        <v>17.0</v>
      </c>
      <c r="Y137" s="81"/>
      <c r="Z137" s="80">
        <v>25.0</v>
      </c>
      <c r="AA137" s="3"/>
      <c r="AB137" s="80">
        <v>8.0</v>
      </c>
      <c r="AC137" s="81"/>
      <c r="AD137" s="3"/>
      <c r="AE137" s="3"/>
      <c r="AF137" s="3"/>
      <c r="AG137" s="83"/>
      <c r="AH137" s="3"/>
      <c r="AI137" s="3">
        <f t="shared" si="129"/>
        <v>97</v>
      </c>
      <c r="AJ137" s="3">
        <f t="shared" si="130"/>
        <v>72</v>
      </c>
      <c r="AK137" s="82">
        <f t="shared" si="131"/>
        <v>-25</v>
      </c>
    </row>
    <row r="138" ht="13.5" customHeight="1">
      <c r="B138" s="73" t="s">
        <v>147</v>
      </c>
      <c r="D138" s="41">
        <f t="shared" si="126"/>
        <v>0</v>
      </c>
      <c r="E138" s="41">
        <f t="shared" si="127"/>
        <v>0</v>
      </c>
      <c r="F138" s="41"/>
      <c r="G138" s="75">
        <f t="shared" si="128"/>
        <v>0</v>
      </c>
      <c r="H138" s="85" t="str">
        <f>G3</f>
        <v>ST JEAN SUR VILAINE 1</v>
      </c>
      <c r="I138" s="95"/>
      <c r="J138" s="4" t="s">
        <v>51</v>
      </c>
      <c r="K138" s="4"/>
      <c r="L138" s="85" t="str">
        <f>G2</f>
        <v>LE PERTRE 1</v>
      </c>
      <c r="M138" s="79"/>
      <c r="N138" s="3"/>
      <c r="O138" s="3"/>
      <c r="P138" s="3"/>
      <c r="Q138" s="81"/>
      <c r="R138" s="3"/>
      <c r="S138" s="3"/>
      <c r="T138" s="3"/>
      <c r="U138" s="81"/>
      <c r="V138" s="3"/>
      <c r="W138" s="3"/>
      <c r="X138" s="3"/>
      <c r="Y138" s="81"/>
      <c r="Z138" s="3"/>
      <c r="AA138" s="3"/>
      <c r="AB138" s="3"/>
      <c r="AC138" s="81"/>
      <c r="AD138" s="3"/>
      <c r="AE138" s="3"/>
      <c r="AF138" s="3"/>
      <c r="AG138" s="83"/>
      <c r="AH138" s="3"/>
      <c r="AI138" s="3">
        <f t="shared" si="129"/>
        <v>0</v>
      </c>
      <c r="AJ138" s="3">
        <f t="shared" si="130"/>
        <v>0</v>
      </c>
      <c r="AK138" s="82">
        <f t="shared" si="131"/>
        <v>0</v>
      </c>
    </row>
    <row r="139" ht="12.75" customHeight="1">
      <c r="H139" s="28"/>
      <c r="I139" s="28"/>
      <c r="J139" s="28"/>
      <c r="K139" s="28"/>
      <c r="L139" s="28"/>
      <c r="M139" s="37"/>
      <c r="N139" s="28"/>
      <c r="O139" s="28"/>
      <c r="P139" s="28"/>
      <c r="R139" s="28"/>
      <c r="S139" s="28"/>
      <c r="T139" s="28"/>
      <c r="V139" s="28"/>
      <c r="W139" s="28"/>
      <c r="X139" s="28"/>
      <c r="Z139" s="28"/>
      <c r="AA139" s="28"/>
      <c r="AB139" s="28"/>
      <c r="AD139" s="28"/>
      <c r="AE139" s="28"/>
      <c r="AF139" s="28"/>
      <c r="AH139" s="28"/>
      <c r="AI139" s="28"/>
      <c r="AJ139" s="28"/>
    </row>
    <row r="140" ht="12.75" customHeight="1"/>
    <row r="141" ht="12.75" customHeight="1">
      <c r="B141" s="41"/>
      <c r="V141" s="8"/>
    </row>
    <row r="142" ht="12.75" customHeight="1">
      <c r="B142" s="41"/>
    </row>
    <row r="143" ht="12.75" customHeight="1">
      <c r="B143" s="41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3">
    <mergeCell ref="O1:P1"/>
    <mergeCell ref="Q1:R1"/>
    <mergeCell ref="J1:K1"/>
    <mergeCell ref="M1:N1"/>
    <mergeCell ref="M2:N2"/>
    <mergeCell ref="M3:N3"/>
    <mergeCell ref="M10:N10"/>
    <mergeCell ref="O6:P6"/>
    <mergeCell ref="J6:K6"/>
    <mergeCell ref="J2:K2"/>
    <mergeCell ref="J3:K3"/>
    <mergeCell ref="J4:K4"/>
    <mergeCell ref="J5:K5"/>
    <mergeCell ref="O2:P2"/>
    <mergeCell ref="R22:S22"/>
    <mergeCell ref="R23:S23"/>
    <mergeCell ref="Z26:AB26"/>
    <mergeCell ref="V26:X26"/>
    <mergeCell ref="AI26:AJ26"/>
    <mergeCell ref="AF23:AG23"/>
    <mergeCell ref="AB23:AC23"/>
    <mergeCell ref="P20:Q20"/>
    <mergeCell ref="N20:O20"/>
    <mergeCell ref="R16:S16"/>
    <mergeCell ref="R15:S15"/>
    <mergeCell ref="T18:U18"/>
    <mergeCell ref="T19:U19"/>
    <mergeCell ref="AH20:AI20"/>
    <mergeCell ref="AH19:AI19"/>
    <mergeCell ref="AB19:AC19"/>
    <mergeCell ref="Z18:AA18"/>
    <mergeCell ref="V18:W18"/>
    <mergeCell ref="V19:W19"/>
    <mergeCell ref="X13:Y13"/>
    <mergeCell ref="R14:S14"/>
    <mergeCell ref="R13:S13"/>
    <mergeCell ref="T14:U14"/>
    <mergeCell ref="T13:U13"/>
    <mergeCell ref="X14:Y14"/>
    <mergeCell ref="O5:P5"/>
    <mergeCell ref="O3:P3"/>
    <mergeCell ref="X22:Y22"/>
    <mergeCell ref="T23:U23"/>
    <mergeCell ref="T22:U22"/>
    <mergeCell ref="V22:W22"/>
    <mergeCell ref="X23:Y23"/>
    <mergeCell ref="T20:U20"/>
    <mergeCell ref="V20:W20"/>
    <mergeCell ref="X20:Y20"/>
    <mergeCell ref="X15:Y15"/>
    <mergeCell ref="X17:Y17"/>
    <mergeCell ref="X16:Y16"/>
    <mergeCell ref="X18:Y18"/>
    <mergeCell ref="X19:Y19"/>
    <mergeCell ref="T15:U15"/>
    <mergeCell ref="V15:W15"/>
    <mergeCell ref="T16:U16"/>
    <mergeCell ref="T17:U17"/>
    <mergeCell ref="V17:W17"/>
    <mergeCell ref="R17:S17"/>
    <mergeCell ref="V16:W16"/>
    <mergeCell ref="V13:W13"/>
    <mergeCell ref="V14:W14"/>
    <mergeCell ref="R18:S18"/>
    <mergeCell ref="R19:S19"/>
    <mergeCell ref="AD26:AF26"/>
    <mergeCell ref="AD57:AF57"/>
    <mergeCell ref="Z57:AB57"/>
    <mergeCell ref="V57:X57"/>
    <mergeCell ref="H82:AJ82"/>
    <mergeCell ref="T25:AJ25"/>
    <mergeCell ref="I26:L26"/>
    <mergeCell ref="N26:P26"/>
    <mergeCell ref="AH22:AI22"/>
    <mergeCell ref="AH21:AI21"/>
    <mergeCell ref="P23:Q23"/>
    <mergeCell ref="V23:W23"/>
    <mergeCell ref="Z21:AA21"/>
    <mergeCell ref="Z22:AA22"/>
    <mergeCell ref="X21:Y21"/>
    <mergeCell ref="N22:O22"/>
    <mergeCell ref="N23:O23"/>
    <mergeCell ref="T21:U21"/>
    <mergeCell ref="R21:S21"/>
    <mergeCell ref="AB22:AC22"/>
    <mergeCell ref="AD22:AE22"/>
    <mergeCell ref="AD21:AE21"/>
    <mergeCell ref="AH23:AI23"/>
    <mergeCell ref="AI57:AJ57"/>
    <mergeCell ref="AI103:AJ103"/>
    <mergeCell ref="AD103:AF103"/>
    <mergeCell ref="Z103:AB103"/>
    <mergeCell ref="AF22:AG22"/>
    <mergeCell ref="Z23:AA23"/>
    <mergeCell ref="AD23:AE23"/>
    <mergeCell ref="N19:O19"/>
    <mergeCell ref="N57:P57"/>
    <mergeCell ref="R57:T57"/>
    <mergeCell ref="R26:T26"/>
    <mergeCell ref="V103:X103"/>
    <mergeCell ref="R103:T103"/>
    <mergeCell ref="V21:W21"/>
    <mergeCell ref="R20:S20"/>
    <mergeCell ref="N18:O18"/>
    <mergeCell ref="N103:P103"/>
    <mergeCell ref="B142:H142"/>
    <mergeCell ref="B141:H141"/>
    <mergeCell ref="B143:H143"/>
    <mergeCell ref="I83:L83"/>
    <mergeCell ref="P18:Q18"/>
    <mergeCell ref="C26:G26"/>
    <mergeCell ref="N16:O16"/>
    <mergeCell ref="N17:O17"/>
    <mergeCell ref="O11:P11"/>
    <mergeCell ref="P15:Q15"/>
    <mergeCell ref="P16:Q16"/>
    <mergeCell ref="P13:Q13"/>
    <mergeCell ref="P14:Q14"/>
    <mergeCell ref="P17:Q17"/>
    <mergeCell ref="N13:O13"/>
    <mergeCell ref="Q6:R6"/>
    <mergeCell ref="Q5:R5"/>
    <mergeCell ref="Q2:R2"/>
    <mergeCell ref="Q3:R3"/>
    <mergeCell ref="O7:P7"/>
    <mergeCell ref="M7:N7"/>
    <mergeCell ref="Q7:R7"/>
    <mergeCell ref="O4:P4"/>
    <mergeCell ref="Q4:R4"/>
    <mergeCell ref="M5:N5"/>
    <mergeCell ref="M6:N6"/>
    <mergeCell ref="M4:N4"/>
    <mergeCell ref="M9:N9"/>
    <mergeCell ref="O9:P9"/>
    <mergeCell ref="J8:K8"/>
    <mergeCell ref="J7:K7"/>
    <mergeCell ref="J10:K10"/>
    <mergeCell ref="J11:K11"/>
    <mergeCell ref="J9:K9"/>
    <mergeCell ref="M8:N8"/>
    <mergeCell ref="Q8:R8"/>
    <mergeCell ref="O8:P8"/>
    <mergeCell ref="Q11:R11"/>
    <mergeCell ref="O10:P10"/>
    <mergeCell ref="M11:N11"/>
    <mergeCell ref="Q10:R10"/>
    <mergeCell ref="Q9:R9"/>
    <mergeCell ref="N21:O21"/>
    <mergeCell ref="P22:Q22"/>
    <mergeCell ref="P19:Q19"/>
    <mergeCell ref="P21:Q21"/>
    <mergeCell ref="N14:O14"/>
    <mergeCell ref="N15:O15"/>
    <mergeCell ref="AF17:AG17"/>
    <mergeCell ref="AF15:AG15"/>
    <mergeCell ref="AF16:AG16"/>
    <mergeCell ref="AF18:AG18"/>
    <mergeCell ref="AH17:AI17"/>
    <mergeCell ref="AH18:AI18"/>
    <mergeCell ref="AH15:AI15"/>
    <mergeCell ref="AH16:AI16"/>
    <mergeCell ref="AD15:AE15"/>
    <mergeCell ref="AD16:AE16"/>
    <mergeCell ref="AB16:AC16"/>
    <mergeCell ref="AB15:AC15"/>
    <mergeCell ref="Z17:AA17"/>
    <mergeCell ref="Z15:AA15"/>
    <mergeCell ref="Z16:AA16"/>
    <mergeCell ref="AD17:AE17"/>
    <mergeCell ref="AB17:AC17"/>
    <mergeCell ref="AB18:AC18"/>
    <mergeCell ref="AD18:AE18"/>
    <mergeCell ref="T10:AH10"/>
    <mergeCell ref="T11:AH11"/>
    <mergeCell ref="Z13:AA13"/>
    <mergeCell ref="Z14:AA14"/>
    <mergeCell ref="AF14:AG14"/>
    <mergeCell ref="AB13:AC13"/>
    <mergeCell ref="AD14:AE14"/>
    <mergeCell ref="AD13:AE13"/>
    <mergeCell ref="AB14:AC14"/>
    <mergeCell ref="AF13:AG13"/>
    <mergeCell ref="T9:AJ9"/>
    <mergeCell ref="AH14:AI14"/>
    <mergeCell ref="Z20:AA20"/>
    <mergeCell ref="Z19:AA19"/>
    <mergeCell ref="AB21:AC21"/>
    <mergeCell ref="AF21:AG21"/>
    <mergeCell ref="AF20:AG20"/>
    <mergeCell ref="AB20:AC20"/>
    <mergeCell ref="AD20:AE20"/>
    <mergeCell ref="AD19:AE19"/>
    <mergeCell ref="AF19:AG1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0.43"/>
    <col customWidth="1" min="3" max="3" width="20.0"/>
    <col customWidth="1" min="4" max="4" width="21.43"/>
    <col customWidth="1" min="5" max="5" width="159.0"/>
  </cols>
  <sheetData>
    <row r="2">
      <c r="A2" s="12" t="s">
        <v>8</v>
      </c>
      <c r="B2" s="12" t="s">
        <v>9</v>
      </c>
      <c r="C2" s="12" t="s">
        <v>10</v>
      </c>
      <c r="D2" s="12" t="s">
        <v>11</v>
      </c>
      <c r="E2" s="12" t="s">
        <v>12</v>
      </c>
    </row>
    <row r="3">
      <c r="A3" s="13">
        <v>43504.0</v>
      </c>
      <c r="B3" s="13">
        <v>43518.0</v>
      </c>
      <c r="C3" s="14" t="s">
        <v>13</v>
      </c>
      <c r="D3" s="14" t="s">
        <v>14</v>
      </c>
      <c r="E3" s="14" t="s">
        <v>15</v>
      </c>
    </row>
    <row r="4">
      <c r="A4" s="16">
        <v>43539.0</v>
      </c>
      <c r="B4" s="16">
        <v>43567.0</v>
      </c>
      <c r="C4" s="17" t="s">
        <v>14</v>
      </c>
      <c r="D4" s="17" t="s">
        <v>16</v>
      </c>
      <c r="E4" s="14" t="s">
        <v>15</v>
      </c>
    </row>
    <row r="5">
      <c r="A5" s="13">
        <v>43560.0</v>
      </c>
      <c r="B5" s="13">
        <v>43553.0</v>
      </c>
      <c r="C5" s="17" t="s">
        <v>14</v>
      </c>
      <c r="D5" s="14" t="s">
        <v>17</v>
      </c>
      <c r="E5" s="14" t="s">
        <v>18</v>
      </c>
    </row>
    <row r="6">
      <c r="A6" s="18"/>
      <c r="B6" s="18"/>
      <c r="C6" s="18"/>
      <c r="D6" s="18"/>
      <c r="E6" s="18"/>
    </row>
    <row r="7">
      <c r="A7" s="20"/>
      <c r="B7" s="20"/>
      <c r="C7" s="20"/>
      <c r="D7" s="20"/>
      <c r="E7" s="20"/>
    </row>
    <row r="8">
      <c r="A8" s="18"/>
      <c r="B8" s="18"/>
      <c r="C8" s="18"/>
      <c r="D8" s="18"/>
      <c r="E8" s="18"/>
    </row>
    <row r="9">
      <c r="A9" s="20"/>
      <c r="B9" s="20"/>
      <c r="C9" s="20"/>
      <c r="D9" s="20"/>
      <c r="E9" s="20"/>
    </row>
    <row r="10">
      <c r="A10" s="18"/>
      <c r="B10" s="18"/>
      <c r="C10" s="18"/>
      <c r="D10" s="18"/>
      <c r="E10" s="18"/>
    </row>
    <row r="11">
      <c r="A11" s="20"/>
      <c r="B11" s="20"/>
      <c r="C11" s="20"/>
      <c r="D11" s="20"/>
      <c r="E11" s="20"/>
    </row>
    <row r="12">
      <c r="A12" s="18"/>
      <c r="B12" s="18"/>
      <c r="C12" s="18"/>
      <c r="D12" s="18"/>
      <c r="E12" s="18"/>
    </row>
    <row r="13">
      <c r="A13" s="20"/>
      <c r="B13" s="20"/>
      <c r="C13" s="20"/>
      <c r="D13" s="20"/>
      <c r="E13" s="20"/>
    </row>
    <row r="14">
      <c r="A14" s="18"/>
      <c r="B14" s="18"/>
      <c r="C14" s="18"/>
      <c r="D14" s="18"/>
      <c r="E14" s="18"/>
    </row>
    <row r="15">
      <c r="A15" s="20"/>
      <c r="B15" s="20"/>
      <c r="C15" s="20"/>
      <c r="D15" s="20"/>
      <c r="E15" s="20"/>
    </row>
    <row r="16">
      <c r="A16" s="18"/>
      <c r="B16" s="18"/>
      <c r="C16" s="18"/>
      <c r="D16" s="18"/>
      <c r="E16" s="18"/>
    </row>
    <row r="17">
      <c r="A17" s="20"/>
      <c r="B17" s="20"/>
      <c r="C17" s="20"/>
      <c r="D17" s="20"/>
      <c r="E17" s="20"/>
    </row>
    <row r="18">
      <c r="A18" s="18"/>
      <c r="B18" s="18"/>
      <c r="C18" s="18"/>
      <c r="D18" s="18"/>
      <c r="E18" s="18"/>
    </row>
    <row r="19">
      <c r="A19" s="20"/>
      <c r="B19" s="20"/>
      <c r="C19" s="20"/>
      <c r="D19" s="20"/>
      <c r="E19" s="20"/>
    </row>
    <row r="20">
      <c r="A20" s="18"/>
      <c r="B20" s="18"/>
      <c r="C20" s="18"/>
      <c r="D20" s="18"/>
      <c r="E20" s="18"/>
    </row>
    <row r="21">
      <c r="A21" s="20"/>
      <c r="B21" s="20"/>
      <c r="C21" s="20"/>
      <c r="D21" s="20"/>
      <c r="E21" s="20"/>
    </row>
    <row r="22">
      <c r="A22" s="18"/>
      <c r="B22" s="18"/>
      <c r="C22" s="18"/>
      <c r="D22" s="18"/>
      <c r="E22" s="18"/>
    </row>
    <row r="23">
      <c r="A23" s="20"/>
      <c r="B23" s="20"/>
      <c r="C23" s="20"/>
      <c r="D23" s="20"/>
      <c r="E23" s="20"/>
    </row>
    <row r="24">
      <c r="A24" s="18"/>
      <c r="B24" s="18"/>
      <c r="C24" s="18"/>
      <c r="D24" s="18"/>
      <c r="E24" s="18"/>
    </row>
    <row r="25">
      <c r="A25" s="20"/>
      <c r="B25" s="20"/>
      <c r="C25" s="20"/>
      <c r="D25" s="20"/>
      <c r="E25" s="20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