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4240" windowHeight="13740" tabRatio="466" activeTab="2"/>
  </bookViews>
  <sheets>
    <sheet name="calendrier" sheetId="1" r:id="rId1"/>
    <sheet name="classement par journée" sheetId="2" r:id="rId2"/>
    <sheet name="classement général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6" authorId="0">
      <text>
        <r>
          <rPr>
            <sz val="10"/>
            <rFont val="Arial"/>
            <family val="2"/>
          </rPr>
          <t>Colonnes cachées
G3:nb matchs gagnés à 3 points
G2:nb matchs gagnés à 2 points
P1:nb matchs perdus à 1 point (2-3)
P0:nb matchs perdus 3-0 ou 3-1
rajouté après :
G30:nb matchs gagnés 3 à 0
P30:matchs perdus 3-0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5" authorId="0">
      <text>
        <r>
          <rPr>
            <sz val="10"/>
            <rFont val="Arial"/>
            <family val="2"/>
          </rPr>
          <t>Section résultats à domicile</t>
        </r>
      </text>
    </comment>
    <comment ref="AD5" authorId="0">
      <text>
        <r>
          <rPr>
            <sz val="10"/>
            <rFont val="Arial"/>
            <family val="2"/>
          </rPr>
          <t>Section résultats à l'extérieur</t>
        </r>
      </text>
    </comment>
    <comment ref="C6" authorId="0">
      <text>
        <r>
          <rPr>
            <sz val="10"/>
            <rFont val="Arial"/>
            <family val="2"/>
          </rPr>
          <t>Nombre de points</t>
        </r>
      </text>
    </comment>
    <comment ref="D6" authorId="0">
      <text>
        <r>
          <rPr>
            <sz val="10"/>
            <rFont val="Arial"/>
            <family val="2"/>
          </rPr>
          <t>Nombre de matchs joués</t>
        </r>
      </text>
    </comment>
    <comment ref="O6" authorId="0">
      <text>
        <r>
          <rPr>
            <sz val="10"/>
            <rFont val="Arial"/>
            <family val="2"/>
          </rPr>
          <t>Set « pour »</t>
        </r>
      </text>
    </comment>
    <comment ref="P6" authorId="0">
      <text>
        <r>
          <rPr>
            <sz val="10"/>
            <rFont val="Arial"/>
            <family val="2"/>
          </rPr>
          <t>Set « contre »</t>
        </r>
      </text>
    </comment>
    <comment ref="C20" authorId="0">
      <text>
        <r>
          <rPr>
            <sz val="10"/>
            <rFont val="Arial"/>
            <family val="2"/>
          </rPr>
          <t>Nombre de points</t>
        </r>
      </text>
    </comment>
    <comment ref="D20" authorId="0">
      <text>
        <r>
          <rPr>
            <sz val="10"/>
            <rFont val="Arial"/>
            <family val="2"/>
          </rPr>
          <t>Nombre de matchs joués</t>
        </r>
      </text>
    </comment>
    <comment ref="O20" authorId="0">
      <text>
        <r>
          <rPr>
            <sz val="10"/>
            <rFont val="Arial"/>
            <family val="2"/>
          </rPr>
          <t>Set « pour »</t>
        </r>
      </text>
    </comment>
    <comment ref="P20" authorId="0">
      <text>
        <r>
          <rPr>
            <sz val="10"/>
            <rFont val="Arial"/>
            <family val="2"/>
          </rPr>
          <t>Set « contre »</t>
        </r>
      </text>
    </comment>
    <comment ref="C34" authorId="0">
      <text>
        <r>
          <rPr>
            <sz val="10"/>
            <rFont val="Arial"/>
            <family val="2"/>
          </rPr>
          <t>Nombre de points</t>
        </r>
      </text>
    </comment>
    <comment ref="D34" authorId="0">
      <text>
        <r>
          <rPr>
            <sz val="10"/>
            <rFont val="Arial"/>
            <family val="2"/>
          </rPr>
          <t>Nombre de matchs joués</t>
        </r>
      </text>
    </comment>
    <comment ref="O34" authorId="0">
      <text>
        <r>
          <rPr>
            <sz val="10"/>
            <rFont val="Arial"/>
            <family val="2"/>
          </rPr>
          <t>Set « pour »</t>
        </r>
      </text>
    </comment>
    <comment ref="P34" authorId="0">
      <text>
        <r>
          <rPr>
            <sz val="10"/>
            <rFont val="Arial"/>
            <family val="2"/>
          </rPr>
          <t>Set « contre »</t>
        </r>
      </text>
    </comment>
    <comment ref="C48" authorId="0">
      <text>
        <r>
          <rPr>
            <sz val="10"/>
            <rFont val="Arial"/>
            <family val="2"/>
          </rPr>
          <t>Nombre de points</t>
        </r>
      </text>
    </comment>
    <comment ref="D48" authorId="0">
      <text>
        <r>
          <rPr>
            <sz val="10"/>
            <rFont val="Arial"/>
            <family val="2"/>
          </rPr>
          <t>Nombre de matchs joués</t>
        </r>
      </text>
    </comment>
    <comment ref="O48" authorId="0">
      <text>
        <r>
          <rPr>
            <sz val="10"/>
            <rFont val="Arial"/>
            <family val="2"/>
          </rPr>
          <t>Set « pour »</t>
        </r>
      </text>
    </comment>
    <comment ref="P48" authorId="0">
      <text>
        <r>
          <rPr>
            <sz val="10"/>
            <rFont val="Arial"/>
            <family val="2"/>
          </rPr>
          <t>Set « contre »</t>
        </r>
      </text>
    </comment>
    <comment ref="C62" authorId="0">
      <text>
        <r>
          <rPr>
            <sz val="10"/>
            <rFont val="Arial"/>
            <family val="2"/>
          </rPr>
          <t>Nombre de points</t>
        </r>
      </text>
    </comment>
    <comment ref="D62" authorId="0">
      <text>
        <r>
          <rPr>
            <sz val="10"/>
            <rFont val="Arial"/>
            <family val="2"/>
          </rPr>
          <t>Nombre de matchs joués</t>
        </r>
      </text>
    </comment>
    <comment ref="O62" authorId="0">
      <text>
        <r>
          <rPr>
            <sz val="10"/>
            <rFont val="Arial"/>
            <family val="2"/>
          </rPr>
          <t>Set « pour »</t>
        </r>
      </text>
    </comment>
    <comment ref="P62" authorId="0">
      <text>
        <r>
          <rPr>
            <sz val="10"/>
            <rFont val="Arial"/>
            <family val="2"/>
          </rPr>
          <t>Set « contre »</t>
        </r>
      </text>
    </comment>
    <comment ref="C76" authorId="0">
      <text>
        <r>
          <rPr>
            <sz val="10"/>
            <rFont val="Arial"/>
            <family val="2"/>
          </rPr>
          <t>Nombre de points</t>
        </r>
      </text>
    </comment>
    <comment ref="D76" authorId="0">
      <text>
        <r>
          <rPr>
            <sz val="10"/>
            <rFont val="Arial"/>
            <family val="2"/>
          </rPr>
          <t>Nombre de matchs joués</t>
        </r>
      </text>
    </comment>
    <comment ref="O76" authorId="0">
      <text>
        <r>
          <rPr>
            <sz val="10"/>
            <rFont val="Arial"/>
            <family val="2"/>
          </rPr>
          <t>Set « pour »</t>
        </r>
      </text>
    </comment>
    <comment ref="P76" authorId="0">
      <text>
        <r>
          <rPr>
            <sz val="10"/>
            <rFont val="Arial"/>
            <family val="2"/>
          </rPr>
          <t>Set « contre »</t>
        </r>
      </text>
    </comment>
    <comment ref="C90" authorId="0">
      <text>
        <r>
          <rPr>
            <sz val="10"/>
            <rFont val="Arial"/>
            <family val="2"/>
          </rPr>
          <t>Nombre de points</t>
        </r>
      </text>
    </comment>
    <comment ref="D90" authorId="0">
      <text>
        <r>
          <rPr>
            <sz val="10"/>
            <rFont val="Arial"/>
            <family val="2"/>
          </rPr>
          <t>Nombre de matchs joués</t>
        </r>
      </text>
    </comment>
    <comment ref="O90" authorId="0">
      <text>
        <r>
          <rPr>
            <sz val="10"/>
            <rFont val="Arial"/>
            <family val="2"/>
          </rPr>
          <t>Set « pour »</t>
        </r>
      </text>
    </comment>
    <comment ref="P90" authorId="0">
      <text>
        <r>
          <rPr>
            <sz val="10"/>
            <rFont val="Arial"/>
            <family val="2"/>
          </rPr>
          <t>Set « contre »</t>
        </r>
      </text>
    </comment>
    <comment ref="C104" authorId="0">
      <text>
        <r>
          <rPr>
            <sz val="10"/>
            <rFont val="Arial"/>
            <family val="2"/>
          </rPr>
          <t>Nombre de points</t>
        </r>
      </text>
    </comment>
    <comment ref="D104" authorId="0">
      <text>
        <r>
          <rPr>
            <sz val="10"/>
            <rFont val="Arial"/>
            <family val="2"/>
          </rPr>
          <t>Nombre de matchs joués</t>
        </r>
      </text>
    </comment>
    <comment ref="O104" authorId="0">
      <text>
        <r>
          <rPr>
            <sz val="10"/>
            <rFont val="Arial"/>
            <family val="2"/>
          </rPr>
          <t>Set « pour »</t>
        </r>
      </text>
    </comment>
    <comment ref="P104" authorId="0">
      <text>
        <r>
          <rPr>
            <sz val="10"/>
            <rFont val="Arial"/>
            <family val="2"/>
          </rPr>
          <t>Set « contre »</t>
        </r>
      </text>
    </comment>
    <comment ref="C118" authorId="0">
      <text>
        <r>
          <rPr>
            <sz val="10"/>
            <rFont val="Arial"/>
            <family val="2"/>
          </rPr>
          <t>Nombre de points</t>
        </r>
      </text>
    </comment>
    <comment ref="D118" authorId="0">
      <text>
        <r>
          <rPr>
            <sz val="10"/>
            <rFont val="Arial"/>
            <family val="2"/>
          </rPr>
          <t>Nombre de matchs joués</t>
        </r>
      </text>
    </comment>
    <comment ref="O118" authorId="0">
      <text>
        <r>
          <rPr>
            <sz val="10"/>
            <rFont val="Arial"/>
            <family val="2"/>
          </rPr>
          <t>Set « pour »</t>
        </r>
      </text>
    </comment>
    <comment ref="P118" authorId="0">
      <text>
        <r>
          <rPr>
            <sz val="10"/>
            <rFont val="Arial"/>
            <family val="2"/>
          </rPr>
          <t>Set « contre »</t>
        </r>
      </text>
    </comment>
    <comment ref="C132" authorId="0">
      <text>
        <r>
          <rPr>
            <sz val="10"/>
            <rFont val="Arial"/>
            <family val="2"/>
          </rPr>
          <t>Nombre de points</t>
        </r>
      </text>
    </comment>
    <comment ref="D132" authorId="0">
      <text>
        <r>
          <rPr>
            <sz val="10"/>
            <rFont val="Arial"/>
            <family val="2"/>
          </rPr>
          <t>Nombre de matchs joués</t>
        </r>
      </text>
    </comment>
    <comment ref="O132" authorId="0">
      <text>
        <r>
          <rPr>
            <sz val="10"/>
            <rFont val="Arial"/>
            <family val="2"/>
          </rPr>
          <t>Set « pour »</t>
        </r>
      </text>
    </comment>
    <comment ref="P132" authorId="0">
      <text>
        <r>
          <rPr>
            <sz val="10"/>
            <rFont val="Arial"/>
            <family val="2"/>
          </rPr>
          <t>Set « contre »</t>
        </r>
      </text>
    </comment>
    <comment ref="C146" authorId="0">
      <text>
        <r>
          <rPr>
            <sz val="10"/>
            <rFont val="Arial"/>
            <family val="2"/>
          </rPr>
          <t>Nombre de points</t>
        </r>
      </text>
    </comment>
    <comment ref="D146" authorId="0">
      <text>
        <r>
          <rPr>
            <sz val="10"/>
            <rFont val="Arial"/>
            <family val="2"/>
          </rPr>
          <t>Nombre de matchs joués</t>
        </r>
      </text>
    </comment>
    <comment ref="O146" authorId="0">
      <text>
        <r>
          <rPr>
            <sz val="10"/>
            <rFont val="Arial"/>
            <family val="2"/>
          </rPr>
          <t>Set « pour »</t>
        </r>
      </text>
    </comment>
    <comment ref="P146" authorId="0">
      <text>
        <r>
          <rPr>
            <sz val="10"/>
            <rFont val="Arial"/>
            <family val="2"/>
          </rPr>
          <t>Set « contre »</t>
        </r>
      </text>
    </comment>
    <comment ref="C160" authorId="0">
      <text>
        <r>
          <rPr>
            <sz val="10"/>
            <rFont val="Arial"/>
            <family val="2"/>
          </rPr>
          <t>Nombre de points</t>
        </r>
      </text>
    </comment>
    <comment ref="D160" authorId="0">
      <text>
        <r>
          <rPr>
            <sz val="10"/>
            <rFont val="Arial"/>
            <family val="2"/>
          </rPr>
          <t>Nombre de matchs joués</t>
        </r>
      </text>
    </comment>
    <comment ref="O160" authorId="0">
      <text>
        <r>
          <rPr>
            <sz val="10"/>
            <rFont val="Arial"/>
            <family val="2"/>
          </rPr>
          <t>Set « pour »</t>
        </r>
      </text>
    </comment>
    <comment ref="P160" authorId="0">
      <text>
        <r>
          <rPr>
            <sz val="10"/>
            <rFont val="Arial"/>
            <family val="2"/>
          </rPr>
          <t>Set « contre »</t>
        </r>
      </text>
    </comment>
    <comment ref="C174" authorId="0">
      <text>
        <r>
          <rPr>
            <sz val="10"/>
            <rFont val="Arial"/>
            <family val="2"/>
          </rPr>
          <t>Nombre de points</t>
        </r>
      </text>
    </comment>
    <comment ref="D174" authorId="0">
      <text>
        <r>
          <rPr>
            <sz val="10"/>
            <rFont val="Arial"/>
            <family val="2"/>
          </rPr>
          <t>Nombre de matchs joués</t>
        </r>
      </text>
    </comment>
    <comment ref="O174" authorId="0">
      <text>
        <r>
          <rPr>
            <sz val="10"/>
            <rFont val="Arial"/>
            <family val="2"/>
          </rPr>
          <t>Set « pour »</t>
        </r>
      </text>
    </comment>
    <comment ref="P174" authorId="0">
      <text>
        <r>
          <rPr>
            <sz val="10"/>
            <rFont val="Arial"/>
            <family val="2"/>
          </rPr>
          <t>Set « contre »</t>
        </r>
      </text>
    </comment>
    <comment ref="C188" authorId="0">
      <text>
        <r>
          <rPr>
            <sz val="10"/>
            <rFont val="Arial"/>
            <family val="2"/>
          </rPr>
          <t>Nombre de points</t>
        </r>
      </text>
    </comment>
    <comment ref="D188" authorId="0">
      <text>
        <r>
          <rPr>
            <sz val="10"/>
            <rFont val="Arial"/>
            <family val="2"/>
          </rPr>
          <t>Nombre de matchs joués</t>
        </r>
      </text>
    </comment>
    <comment ref="O188" authorId="0">
      <text>
        <r>
          <rPr>
            <sz val="10"/>
            <rFont val="Arial"/>
            <family val="2"/>
          </rPr>
          <t>Set « pour »</t>
        </r>
      </text>
    </comment>
    <comment ref="P188" authorId="0">
      <text>
        <r>
          <rPr>
            <sz val="10"/>
            <rFont val="Arial"/>
            <family val="2"/>
          </rPr>
          <t>Set « contre »</t>
        </r>
      </text>
    </comment>
    <comment ref="C202" authorId="0">
      <text>
        <r>
          <rPr>
            <sz val="10"/>
            <rFont val="Arial"/>
            <family val="2"/>
          </rPr>
          <t>Nombre de points</t>
        </r>
      </text>
    </comment>
    <comment ref="D202" authorId="0">
      <text>
        <r>
          <rPr>
            <sz val="10"/>
            <rFont val="Arial"/>
            <family val="2"/>
          </rPr>
          <t>Nombre de matchs joués</t>
        </r>
      </text>
    </comment>
    <comment ref="O202" authorId="0">
      <text>
        <r>
          <rPr>
            <sz val="10"/>
            <rFont val="Arial"/>
            <family val="2"/>
          </rPr>
          <t>Set « pour »</t>
        </r>
      </text>
    </comment>
    <comment ref="P202" authorId="0">
      <text>
        <r>
          <rPr>
            <sz val="10"/>
            <rFont val="Arial"/>
            <family val="2"/>
          </rPr>
          <t>Set « contre »</t>
        </r>
      </text>
    </comment>
    <comment ref="C216" authorId="0">
      <text>
        <r>
          <rPr>
            <sz val="10"/>
            <rFont val="Arial"/>
            <family val="2"/>
          </rPr>
          <t>Nombre de points</t>
        </r>
      </text>
    </comment>
    <comment ref="D216" authorId="0">
      <text>
        <r>
          <rPr>
            <sz val="10"/>
            <rFont val="Arial"/>
            <family val="2"/>
          </rPr>
          <t>Nombre de matchs joués</t>
        </r>
      </text>
    </comment>
    <comment ref="O216" authorId="0">
      <text>
        <r>
          <rPr>
            <sz val="10"/>
            <rFont val="Arial"/>
            <family val="2"/>
          </rPr>
          <t>Set « pour »</t>
        </r>
      </text>
    </comment>
    <comment ref="P216" authorId="0">
      <text>
        <r>
          <rPr>
            <sz val="10"/>
            <rFont val="Arial"/>
            <family val="2"/>
          </rPr>
          <t>Set « contre »</t>
        </r>
      </text>
    </comment>
    <comment ref="C230" authorId="0">
      <text>
        <r>
          <rPr>
            <sz val="10"/>
            <rFont val="Arial"/>
            <family val="2"/>
          </rPr>
          <t>Nombre de points</t>
        </r>
      </text>
    </comment>
    <comment ref="D230" authorId="0">
      <text>
        <r>
          <rPr>
            <sz val="10"/>
            <rFont val="Arial"/>
            <family val="2"/>
          </rPr>
          <t>Nombre de matchs joués</t>
        </r>
      </text>
    </comment>
    <comment ref="O230" authorId="0">
      <text>
        <r>
          <rPr>
            <sz val="10"/>
            <rFont val="Arial"/>
            <family val="2"/>
          </rPr>
          <t>Set « pour »</t>
        </r>
      </text>
    </comment>
    <comment ref="P230" authorId="0">
      <text>
        <r>
          <rPr>
            <sz val="10"/>
            <rFont val="Arial"/>
            <family val="2"/>
          </rPr>
          <t>Set « contre »</t>
        </r>
      </text>
    </comment>
    <comment ref="C244" authorId="0">
      <text>
        <r>
          <rPr>
            <sz val="10"/>
            <rFont val="Arial"/>
            <family val="2"/>
          </rPr>
          <t>Nombre de points</t>
        </r>
      </text>
    </comment>
    <comment ref="D244" authorId="0">
      <text>
        <r>
          <rPr>
            <sz val="10"/>
            <rFont val="Arial"/>
            <family val="2"/>
          </rPr>
          <t>Nombre de matchs joués</t>
        </r>
      </text>
    </comment>
    <comment ref="O244" authorId="0">
      <text>
        <r>
          <rPr>
            <sz val="10"/>
            <rFont val="Arial"/>
            <family val="2"/>
          </rPr>
          <t>Set « pour »</t>
        </r>
      </text>
    </comment>
    <comment ref="P244" authorId="0">
      <text>
        <r>
          <rPr>
            <sz val="10"/>
            <rFont val="Arial"/>
            <family val="2"/>
          </rPr>
          <t>Set « contre »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rFont val="Arial"/>
            <family val="2"/>
          </rPr>
          <t>Section résultats à domicile</t>
        </r>
      </text>
    </comment>
    <comment ref="AD4" authorId="0">
      <text>
        <r>
          <rPr>
            <sz val="10"/>
            <rFont val="Arial"/>
            <family val="2"/>
          </rPr>
          <t>Section résultats à l'extérieur</t>
        </r>
      </text>
    </comment>
    <comment ref="C5" authorId="0">
      <text>
        <r>
          <rPr>
            <sz val="10"/>
            <rFont val="Arial"/>
            <family val="2"/>
          </rPr>
          <t>Nombre de points</t>
        </r>
      </text>
    </comment>
    <comment ref="D5" authorId="0">
      <text>
        <r>
          <rPr>
            <sz val="10"/>
            <rFont val="Arial"/>
            <family val="2"/>
          </rPr>
          <t>Nombre de matchs joués</t>
        </r>
      </text>
    </comment>
    <comment ref="O5" authorId="0">
      <text>
        <r>
          <rPr>
            <sz val="10"/>
            <rFont val="Arial"/>
            <family val="2"/>
          </rPr>
          <t>Set « pour »</t>
        </r>
      </text>
    </comment>
    <comment ref="P5" authorId="0">
      <text>
        <r>
          <rPr>
            <sz val="10"/>
            <rFont val="Arial"/>
            <family val="2"/>
          </rPr>
          <t>Set « contre »</t>
        </r>
      </text>
    </comment>
  </commentList>
</comments>
</file>

<file path=xl/sharedStrings.xml><?xml version="1.0" encoding="utf-8"?>
<sst xmlns="http://schemas.openxmlformats.org/spreadsheetml/2006/main" count="469" uniqueCount="96">
  <si>
    <t>S1</t>
  </si>
  <si>
    <t>S2</t>
  </si>
  <si>
    <t>G3</t>
  </si>
  <si>
    <t>G2</t>
  </si>
  <si>
    <t>P1</t>
  </si>
  <si>
    <t>P0</t>
  </si>
  <si>
    <t>G30</t>
  </si>
  <si>
    <t>P30</t>
  </si>
  <si>
    <t>Set1</t>
  </si>
  <si>
    <t>Set2</t>
  </si>
  <si>
    <t>Set3</t>
  </si>
  <si>
    <t>Set4</t>
  </si>
  <si>
    <t>Set5</t>
  </si>
  <si>
    <t>Total</t>
  </si>
  <si>
    <t>Domicile</t>
  </si>
  <si>
    <t>Extérieur</t>
  </si>
  <si>
    <t>Equipe</t>
  </si>
  <si>
    <t>Pts</t>
  </si>
  <si>
    <t>J</t>
  </si>
  <si>
    <t>G</t>
  </si>
  <si>
    <t>P</t>
  </si>
  <si>
    <t>3-0</t>
  </si>
  <si>
    <t>3-1</t>
  </si>
  <si>
    <t>3-2</t>
  </si>
  <si>
    <t>2-3</t>
  </si>
  <si>
    <t>1-3</t>
  </si>
  <si>
    <t>0-3</t>
  </si>
  <si>
    <t>Sp</t>
  </si>
  <si>
    <t>Sc</t>
  </si>
  <si>
    <t>Coef</t>
  </si>
  <si>
    <t>pp</t>
  </si>
  <si>
    <t>pc</t>
  </si>
  <si>
    <t>2ème journée</t>
  </si>
  <si>
    <t>3ème journée</t>
  </si>
  <si>
    <t>4ème journée</t>
  </si>
  <si>
    <t>5ème journée</t>
  </si>
  <si>
    <t>1ère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</si>
  <si>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</si>
  <si>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</si>
  <si>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</si>
  <si>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</si>
  <si>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</si>
  <si>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</si>
  <si>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</si>
  <si>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</si>
  <si>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</si>
  <si>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</si>
  <si>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</si>
  <si>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</si>
  <si>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</si>
  <si>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Catégorie</t>
  </si>
  <si>
    <t>Poule</t>
  </si>
  <si>
    <t>Equipes</t>
  </si>
  <si>
    <t>S1 - S2</t>
  </si>
  <si>
    <t>FG</t>
  </si>
  <si>
    <t>FP</t>
  </si>
  <si>
    <t>MNJ</t>
  </si>
  <si>
    <t xml:space="preserve">Journée 01 – </t>
  </si>
  <si>
    <t xml:space="preserve">Journée 02 – </t>
  </si>
  <si>
    <t xml:space="preserve">Journée 03 – </t>
  </si>
  <si>
    <t xml:space="preserve">Journée 04 – </t>
  </si>
  <si>
    <t>Journée 05 –</t>
  </si>
  <si>
    <t xml:space="preserve">Journée 06 – </t>
  </si>
  <si>
    <t xml:space="preserve">Journée 07 – </t>
  </si>
  <si>
    <t xml:space="preserve">Journée 08 – </t>
  </si>
  <si>
    <t xml:space="preserve">Journée 09 – </t>
  </si>
  <si>
    <t xml:space="preserve">Journée 10 –  phase retour  - </t>
  </si>
  <si>
    <t xml:space="preserve">Journée 11 – </t>
  </si>
  <si>
    <t xml:space="preserve">Journée 12 – </t>
  </si>
  <si>
    <t xml:space="preserve">Journée 13 – </t>
  </si>
  <si>
    <t xml:space="preserve">Journée 14 – </t>
  </si>
  <si>
    <t xml:space="preserve">Journée 15 – </t>
  </si>
  <si>
    <t xml:space="preserve">Journée 16 – </t>
  </si>
  <si>
    <t xml:space="preserve">Journée 17 – </t>
  </si>
  <si>
    <t xml:space="preserve">Journée 18 – </t>
  </si>
  <si>
    <t>BONUS Festival</t>
  </si>
  <si>
    <t>EXCELLENCE</t>
  </si>
  <si>
    <t>ST BRICE EN COGLES</t>
  </si>
  <si>
    <t>JAVENE 1</t>
  </si>
  <si>
    <t>GOSNE</t>
  </si>
  <si>
    <t>MONTENAY</t>
  </si>
  <si>
    <t>ROMAGNE</t>
  </si>
  <si>
    <t>JAVENE 2</t>
  </si>
  <si>
    <t>LE PERTRE 2</t>
  </si>
  <si>
    <t>LE PERTRE 1</t>
  </si>
  <si>
    <t>TREMBLAY CHAUVIGNE</t>
  </si>
  <si>
    <t>ST PIERRE LA COUR</t>
  </si>
  <si>
    <t>R splc demande le report au 3-11</t>
  </si>
  <si>
    <t>R tremblay demande le report au 22-12</t>
  </si>
  <si>
    <t>R splc demande le report au 22-12 puis forfait de splc</t>
  </si>
  <si>
    <t>R attente report officiel</t>
  </si>
  <si>
    <t>R tremblay demande le report au 13-04</t>
  </si>
  <si>
    <t>R le pertre 1 demande le report au 13-04</t>
  </si>
  <si>
    <t>R javene 1 demande le report au 18-05</t>
  </si>
  <si>
    <t>R Javene 2 demande le report au 13-04 décalé au 20-04</t>
  </si>
  <si>
    <t>R gosne demande le report au 13-04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</si>
</sst>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Font="0" applyBorder="0" applyAlignment="0" applyProtection="0"/>
    <xf numFmtId="0" fontId="0" fillId="32" borderId="3" applyNumberFormat="0" applyFont="0" applyAlignment="0" applyProtection="0"/>
    <xf numFmtId="0" fontId="3" fillId="33" borderId="0" applyNumberFormat="0" applyBorder="0" applyAlignment="0" applyProtection="0"/>
    <xf numFmtId="0" fontId="1" fillId="29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ill="0" applyBorder="0" applyAlignment="0" applyProtection="0"/>
    <xf numFmtId="0" fontId="35" fillId="34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5" borderId="9" applyNumberFormat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36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37" borderId="0" xfId="0" applyFont="1" applyFill="1" applyAlignment="1" applyProtection="1">
      <alignment horizontal="center"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37" borderId="10" xfId="0" applyFont="1" applyFill="1" applyBorder="1" applyAlignment="1" applyProtection="1">
      <alignment horizontal="center"/>
      <protection locked="0"/>
    </xf>
    <xf numFmtId="0" fontId="23" fillId="29" borderId="11" xfId="48" applyFont="1" applyBorder="1" applyAlignment="1" applyProtection="1">
      <alignment/>
      <protection locked="0"/>
    </xf>
    <xf numFmtId="0" fontId="23" fillId="0" borderId="0" xfId="48" applyFont="1" applyFill="1" applyBorder="1" applyAlignment="1" applyProtection="1">
      <alignment/>
      <protection locked="0"/>
    </xf>
    <xf numFmtId="0" fontId="23" fillId="29" borderId="12" xfId="48" applyFont="1" applyBorder="1" applyAlignment="1" applyProtection="1">
      <alignment/>
      <protection locked="0"/>
    </xf>
    <xf numFmtId="0" fontId="23" fillId="29" borderId="13" xfId="48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11" borderId="0" xfId="53" applyFont="1" applyFill="1" applyAlignment="1" applyProtection="1">
      <alignment/>
      <protection locked="0"/>
    </xf>
    <xf numFmtId="0" fontId="23" fillId="11" borderId="14" xfId="53" applyFont="1" applyFill="1" applyBorder="1" applyAlignment="1" applyProtection="1">
      <alignment/>
      <protection locked="0"/>
    </xf>
    <xf numFmtId="0" fontId="23" fillId="11" borderId="14" xfId="53" applyFont="1" applyFill="1" applyBorder="1" applyAlignment="1" applyProtection="1">
      <alignment horizontal="center"/>
      <protection locked="0"/>
    </xf>
    <xf numFmtId="0" fontId="23" fillId="11" borderId="14" xfId="53" applyFont="1" applyFill="1" applyBorder="1" applyAlignment="1" applyProtection="1">
      <alignment horizontal="right"/>
      <protection locked="0"/>
    </xf>
    <xf numFmtId="0" fontId="23" fillId="0" borderId="14" xfId="53" applyFont="1" applyFill="1" applyBorder="1" applyAlignment="1" applyProtection="1">
      <alignment/>
      <protection locked="0"/>
    </xf>
    <xf numFmtId="0" fontId="24" fillId="38" borderId="14" xfId="54" applyFont="1" applyFill="1" applyBorder="1" applyAlignment="1" applyProtection="1">
      <alignment/>
      <protection locked="0"/>
    </xf>
    <xf numFmtId="0" fontId="24" fillId="38" borderId="15" xfId="54" applyFont="1" applyFill="1" applyBorder="1" applyAlignment="1" applyProtection="1">
      <alignment/>
      <protection locked="0"/>
    </xf>
    <xf numFmtId="0" fontId="24" fillId="38" borderId="15" xfId="54" applyFont="1" applyFill="1" applyBorder="1" applyAlignment="1" applyProtection="1">
      <alignment horizontal="center"/>
      <protection locked="0"/>
    </xf>
    <xf numFmtId="0" fontId="24" fillId="38" borderId="15" xfId="54" applyFont="1" applyFill="1" applyBorder="1" applyAlignment="1" applyProtection="1">
      <alignment horizontal="right"/>
      <protection locked="0"/>
    </xf>
    <xf numFmtId="0" fontId="24" fillId="0" borderId="14" xfId="54" applyFont="1" applyFill="1" applyBorder="1" applyAlignment="1" applyProtection="1">
      <alignment/>
      <protection locked="0"/>
    </xf>
    <xf numFmtId="0" fontId="23" fillId="0" borderId="16" xfId="48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20" xfId="48" applyFont="1" applyFill="1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3" xfId="48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26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4" fillId="38" borderId="0" xfId="54" applyFont="1" applyFill="1" applyAlignment="1" applyProtection="1">
      <alignment/>
      <protection locked="0"/>
    </xf>
    <xf numFmtId="0" fontId="24" fillId="38" borderId="0" xfId="54" applyFont="1" applyFill="1" applyAlignment="1" applyProtection="1">
      <alignment horizontal="right"/>
      <protection locked="0"/>
    </xf>
    <xf numFmtId="0" fontId="23" fillId="38" borderId="0" xfId="0" applyFont="1" applyFill="1" applyAlignment="1" applyProtection="1">
      <alignment/>
      <protection locked="0"/>
    </xf>
    <xf numFmtId="0" fontId="24" fillId="0" borderId="0" xfId="54" applyFont="1" applyFill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23" fillId="0" borderId="13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38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3" fillId="36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29" borderId="0" xfId="48" applyFont="1" applyBorder="1" applyAlignment="1">
      <alignment/>
    </xf>
    <xf numFmtId="0" fontId="23" fillId="33" borderId="29" xfId="52" applyFont="1" applyBorder="1" applyAlignment="1">
      <alignment/>
    </xf>
    <xf numFmtId="0" fontId="23" fillId="33" borderId="30" xfId="52" applyFont="1" applyBorder="1" applyAlignment="1">
      <alignment/>
    </xf>
    <xf numFmtId="0" fontId="23" fillId="33" borderId="15" xfId="52" applyFont="1" applyBorder="1" applyAlignment="1">
      <alignment/>
    </xf>
    <xf numFmtId="0" fontId="23" fillId="33" borderId="15" xfId="52" applyFont="1" applyBorder="1" applyAlignment="1">
      <alignment horizontal="center"/>
    </xf>
    <xf numFmtId="0" fontId="23" fillId="33" borderId="31" xfId="52" applyFont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3" borderId="32" xfId="52" applyFont="1" applyBorder="1" applyAlignment="1">
      <alignment/>
    </xf>
    <xf numFmtId="0" fontId="23" fillId="33" borderId="33" xfId="52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14" fontId="23" fillId="0" borderId="3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31" borderId="0" xfId="50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23" fillId="33" borderId="36" xfId="52" applyFont="1" applyBorder="1" applyAlignment="1">
      <alignment/>
    </xf>
    <xf numFmtId="0" fontId="23" fillId="29" borderId="32" xfId="48" applyFont="1" applyBorder="1" applyAlignment="1">
      <alignment/>
    </xf>
    <xf numFmtId="0" fontId="26" fillId="39" borderId="0" xfId="0" applyFont="1" applyFill="1" applyAlignment="1">
      <alignment horizontal="center"/>
    </xf>
    <xf numFmtId="0" fontId="26" fillId="38" borderId="0" xfId="0" applyFont="1" applyFill="1" applyAlignment="1">
      <alignment horizontal="center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3" fillId="11" borderId="14" xfId="53" applyFont="1" applyFill="1" applyBorder="1" applyAlignment="1" applyProtection="1">
      <alignment horizontal="center"/>
      <protection locked="0"/>
    </xf>
    <xf numFmtId="0" fontId="23" fillId="11" borderId="33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>
      <alignment horizontal="center"/>
    </xf>
    <xf numFmtId="0" fontId="23" fillId="33" borderId="15" xfId="52" applyFont="1" applyBorder="1" applyAlignment="1">
      <alignment horizontal="center"/>
    </xf>
    <xf numFmtId="0" fontId="23" fillId="33" borderId="30" xfId="52" applyFont="1" applyBorder="1" applyAlignment="1">
      <alignment horizontal="center" wrapText="1"/>
    </xf>
    <xf numFmtId="0" fontId="23" fillId="33" borderId="27" xfId="52" applyFont="1" applyBorder="1" applyAlignment="1">
      <alignment horizont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quipe" xfId="48"/>
    <cellStyle name="Neutre" xfId="49"/>
    <cellStyle name="nGris" xfId="50"/>
    <cellStyle name="Note" xfId="51"/>
    <cellStyle name="nTableau" xfId="52"/>
    <cellStyle name="nTitre" xfId="53"/>
    <cellStyle name="nTitre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b/>
        <i val="0"/>
        <u val="single"/>
      </font>
      <fill>
        <patternFill patternType="solid">
          <fgColor indexed="41"/>
          <bgColor indexed="27"/>
        </patternFill>
      </fill>
    </dxf>
    <dxf>
      <font>
        <b/>
        <i val="0"/>
        <u val="single"/>
      </font>
      <fill>
        <patternFill patternType="solid">
          <fgColor indexed="41"/>
          <bgColor indexed="27"/>
        </patternFill>
      </fill>
    </dxf>
    <dxf>
      <font>
        <b/>
        <i val="0"/>
        <u val="single"/>
      </font>
      <fill>
        <patternFill patternType="solid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zoomScale="70" zoomScaleNormal="70" zoomScalePageLayoutView="0" workbookViewId="0" topLeftCell="A1">
      <pane ySplit="16" topLeftCell="A128" activePane="bottomLeft" state="frozen"/>
      <selection pane="topLeft" activeCell="A1" sqref="A1"/>
      <selection pane="bottomLeft" activeCell="X140" sqref="X140"/>
    </sheetView>
  </sheetViews>
  <sheetFormatPr defaultColWidth="15.28125" defaultRowHeight="12.75"/>
  <cols>
    <col min="1" max="1" width="4.8515625" style="1" customWidth="1"/>
    <col min="2" max="2" width="25.140625" style="1" customWidth="1"/>
    <col min="3" max="4" width="5.140625" style="1" customWidth="1"/>
    <col min="5" max="8" width="5.140625" style="3" customWidth="1"/>
    <col min="9" max="9" width="24.8515625" style="12" customWidth="1"/>
    <col min="10" max="14" width="0" style="1" hidden="1" customWidth="1"/>
    <col min="15" max="15" width="2.00390625" style="1" customWidth="1"/>
    <col min="16" max="25" width="5.00390625" style="1" customWidth="1"/>
    <col min="26" max="26" width="5.140625" style="1" customWidth="1"/>
    <col min="27" max="27" width="11.421875" style="1" customWidth="1"/>
    <col min="28" max="16384" width="15.28125" style="1" customWidth="1"/>
  </cols>
  <sheetData>
    <row r="1" spans="2:9" ht="15.75" thickBot="1">
      <c r="B1" s="2" t="s">
        <v>50</v>
      </c>
      <c r="C1" s="3"/>
      <c r="D1" s="3"/>
      <c r="I1" s="4" t="s">
        <v>51</v>
      </c>
    </row>
    <row r="2" spans="2:9" ht="15.75" thickBot="1">
      <c r="B2" s="5" t="s">
        <v>76</v>
      </c>
      <c r="C2" s="6"/>
      <c r="D2" s="6"/>
      <c r="I2" s="7"/>
    </row>
    <row r="3" spans="2:9" ht="15">
      <c r="B3" s="3"/>
      <c r="C3" s="3"/>
      <c r="D3" s="3"/>
      <c r="I3" s="3"/>
    </row>
    <row r="4" spans="2:9" ht="15.75" thickBot="1">
      <c r="B4" s="3" t="s">
        <v>52</v>
      </c>
      <c r="C4" s="3"/>
      <c r="D4" s="3"/>
      <c r="I4" s="3"/>
    </row>
    <row r="5" spans="1:9" ht="16.5" thickBot="1">
      <c r="A5" s="1">
        <v>1</v>
      </c>
      <c r="B5" s="94" t="s">
        <v>84</v>
      </c>
      <c r="C5" s="9"/>
      <c r="D5" s="9"/>
      <c r="I5" s="3"/>
    </row>
    <row r="6" spans="1:9" ht="16.5" thickBot="1">
      <c r="A6" s="1">
        <v>2</v>
      </c>
      <c r="B6" s="95" t="s">
        <v>79</v>
      </c>
      <c r="C6" s="9"/>
      <c r="D6" s="9"/>
      <c r="I6" s="3"/>
    </row>
    <row r="7" spans="1:9" ht="16.5" thickBot="1">
      <c r="A7" s="1">
        <v>3</v>
      </c>
      <c r="B7" s="95" t="s">
        <v>78</v>
      </c>
      <c r="C7" s="9"/>
      <c r="D7" s="9"/>
      <c r="I7" s="3"/>
    </row>
    <row r="8" spans="1:9" ht="16.5" thickBot="1">
      <c r="A8" s="1">
        <v>4</v>
      </c>
      <c r="B8" s="95" t="s">
        <v>83</v>
      </c>
      <c r="C8" s="9"/>
      <c r="D8" s="9"/>
      <c r="I8" s="3"/>
    </row>
    <row r="9" spans="1:9" ht="16.5" customHeight="1" thickBot="1">
      <c r="A9" s="1">
        <v>5</v>
      </c>
      <c r="B9" s="95" t="s">
        <v>85</v>
      </c>
      <c r="C9" s="9"/>
      <c r="D9" s="9"/>
      <c r="I9" s="3"/>
    </row>
    <row r="10" spans="1:9" ht="16.5" thickBot="1">
      <c r="A10" s="1">
        <v>6</v>
      </c>
      <c r="B10" s="95" t="s">
        <v>81</v>
      </c>
      <c r="C10" s="9"/>
      <c r="D10" s="9"/>
      <c r="I10" s="3"/>
    </row>
    <row r="11" spans="1:9" ht="16.5" thickBot="1">
      <c r="A11" s="1">
        <v>7</v>
      </c>
      <c r="B11" s="95" t="s">
        <v>77</v>
      </c>
      <c r="C11" s="9"/>
      <c r="D11" s="9"/>
      <c r="I11" s="3"/>
    </row>
    <row r="12" spans="1:9" ht="16.5" thickBot="1">
      <c r="A12" s="1">
        <v>8</v>
      </c>
      <c r="B12" s="95" t="s">
        <v>82</v>
      </c>
      <c r="C12" s="9"/>
      <c r="D12" s="9"/>
      <c r="I12" s="3"/>
    </row>
    <row r="13" spans="1:9" ht="16.5" thickBot="1">
      <c r="A13" s="1">
        <v>9</v>
      </c>
      <c r="B13" s="95" t="s">
        <v>86</v>
      </c>
      <c r="C13" s="9"/>
      <c r="D13" s="9"/>
      <c r="I13" s="3"/>
    </row>
    <row r="14" spans="1:9" ht="16.5" thickBot="1">
      <c r="A14" s="1">
        <v>10</v>
      </c>
      <c r="B14" s="96" t="s">
        <v>80</v>
      </c>
      <c r="C14" s="9"/>
      <c r="D14" s="9"/>
      <c r="I14" s="3"/>
    </row>
    <row r="15" spans="3:8" ht="15">
      <c r="C15" s="98" t="s">
        <v>56</v>
      </c>
      <c r="D15" s="98"/>
      <c r="G15" s="98" t="s">
        <v>56</v>
      </c>
      <c r="H15" s="98"/>
    </row>
    <row r="16" spans="1:27" s="17" customFormat="1" ht="15">
      <c r="A16" s="13"/>
      <c r="B16" s="14"/>
      <c r="C16" s="14" t="s">
        <v>19</v>
      </c>
      <c r="D16" s="14" t="s">
        <v>20</v>
      </c>
      <c r="E16" s="15" t="s">
        <v>0</v>
      </c>
      <c r="F16" s="15" t="s">
        <v>1</v>
      </c>
      <c r="G16" s="15" t="s">
        <v>19</v>
      </c>
      <c r="H16" s="15" t="s">
        <v>20</v>
      </c>
      <c r="I16" s="16"/>
      <c r="J16" s="14" t="s">
        <v>2</v>
      </c>
      <c r="K16" s="14" t="s">
        <v>3</v>
      </c>
      <c r="L16" s="14" t="s">
        <v>4</v>
      </c>
      <c r="M16" s="14" t="s">
        <v>5</v>
      </c>
      <c r="N16" s="14" t="s">
        <v>6</v>
      </c>
      <c r="O16" s="14" t="s">
        <v>7</v>
      </c>
      <c r="P16" s="97" t="s">
        <v>8</v>
      </c>
      <c r="Q16" s="97"/>
      <c r="R16" s="97" t="s">
        <v>9</v>
      </c>
      <c r="S16" s="97"/>
      <c r="T16" s="97" t="s">
        <v>10</v>
      </c>
      <c r="U16" s="97"/>
      <c r="V16" s="97" t="s">
        <v>11</v>
      </c>
      <c r="W16" s="97"/>
      <c r="X16" s="97" t="s">
        <v>12</v>
      </c>
      <c r="Y16" s="97"/>
      <c r="Z16" s="14"/>
      <c r="AA16" s="14" t="s">
        <v>53</v>
      </c>
    </row>
    <row r="17" spans="1:27" s="22" customFormat="1" ht="15.75" thickBot="1">
      <c r="A17" s="18" t="s">
        <v>57</v>
      </c>
      <c r="B17" s="19"/>
      <c r="C17" s="19"/>
      <c r="D17" s="19"/>
      <c r="E17" s="20"/>
      <c r="F17" s="20"/>
      <c r="G17" s="20"/>
      <c r="H17" s="20"/>
      <c r="I17" s="21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8"/>
      <c r="AA17" s="18"/>
    </row>
    <row r="18" spans="2:27" ht="15">
      <c r="B18" s="8" t="str">
        <f>B5</f>
        <v>LE PERTRE 1</v>
      </c>
      <c r="C18" s="23"/>
      <c r="D18" s="23"/>
      <c r="E18" s="24">
        <v>0</v>
      </c>
      <c r="F18" s="25">
        <v>3</v>
      </c>
      <c r="G18" s="25"/>
      <c r="H18" s="25"/>
      <c r="I18" s="8" t="str">
        <f>B14</f>
        <v>MONTENAY</v>
      </c>
      <c r="J18" s="26"/>
      <c r="P18" s="27">
        <v>20</v>
      </c>
      <c r="Q18" s="28">
        <v>25</v>
      </c>
      <c r="R18" s="29">
        <v>18</v>
      </c>
      <c r="S18" s="28">
        <v>25</v>
      </c>
      <c r="T18" s="29">
        <v>17</v>
      </c>
      <c r="U18" s="28">
        <v>25</v>
      </c>
      <c r="V18" s="29"/>
      <c r="W18" s="28"/>
      <c r="X18" s="29"/>
      <c r="Y18" s="30"/>
      <c r="AA18" s="31">
        <f>E18-F18</f>
        <v>-3</v>
      </c>
    </row>
    <row r="19" spans="2:27" ht="15">
      <c r="B19" s="10" t="str">
        <f>B6</f>
        <v>GOSNE</v>
      </c>
      <c r="C19" s="32"/>
      <c r="D19" s="32"/>
      <c r="E19" s="33">
        <v>3</v>
      </c>
      <c r="F19" s="34">
        <v>0</v>
      </c>
      <c r="G19" s="34"/>
      <c r="H19" s="34"/>
      <c r="I19" s="10" t="str">
        <f>B13</f>
        <v>ST PIERRE LA COUR</v>
      </c>
      <c r="P19" s="35">
        <v>25</v>
      </c>
      <c r="Q19" s="36">
        <v>18</v>
      </c>
      <c r="R19" s="37">
        <v>25</v>
      </c>
      <c r="S19" s="36">
        <v>19</v>
      </c>
      <c r="T19" s="37">
        <v>25</v>
      </c>
      <c r="U19" s="36">
        <v>16</v>
      </c>
      <c r="V19" s="37"/>
      <c r="W19" s="36"/>
      <c r="X19" s="37"/>
      <c r="Y19" s="38"/>
      <c r="AA19" s="31">
        <f>E19-F19</f>
        <v>3</v>
      </c>
    </row>
    <row r="20" spans="2:27" ht="15">
      <c r="B20" s="10" t="str">
        <f>B7</f>
        <v>JAVENE 1</v>
      </c>
      <c r="C20" s="32"/>
      <c r="D20" s="32"/>
      <c r="E20" s="33">
        <v>3</v>
      </c>
      <c r="F20" s="34">
        <v>0</v>
      </c>
      <c r="G20" s="34"/>
      <c r="H20" s="34"/>
      <c r="I20" s="10" t="str">
        <f>B12</f>
        <v>JAVENE 2</v>
      </c>
      <c r="P20" s="35">
        <v>27</v>
      </c>
      <c r="Q20" s="36">
        <v>25</v>
      </c>
      <c r="R20" s="37">
        <v>25</v>
      </c>
      <c r="S20" s="36">
        <v>21</v>
      </c>
      <c r="T20" s="37">
        <v>25</v>
      </c>
      <c r="U20" s="36">
        <v>15</v>
      </c>
      <c r="V20" s="37"/>
      <c r="W20" s="36"/>
      <c r="X20" s="37"/>
      <c r="Y20" s="38"/>
      <c r="AA20" s="31">
        <f>E20-F20</f>
        <v>3</v>
      </c>
    </row>
    <row r="21" spans="2:27" ht="15">
      <c r="B21" s="10" t="str">
        <f>B8</f>
        <v>LE PERTRE 2</v>
      </c>
      <c r="C21" s="32"/>
      <c r="D21" s="32"/>
      <c r="E21" s="33">
        <v>1</v>
      </c>
      <c r="F21" s="34">
        <v>3</v>
      </c>
      <c r="G21" s="34"/>
      <c r="H21" s="34"/>
      <c r="I21" s="10" t="str">
        <f>B11</f>
        <v>ST BRICE EN COGLES</v>
      </c>
      <c r="P21" s="35">
        <v>25</v>
      </c>
      <c r="Q21" s="36">
        <v>23</v>
      </c>
      <c r="R21" s="37">
        <v>21</v>
      </c>
      <c r="S21" s="36">
        <v>25</v>
      </c>
      <c r="T21" s="37">
        <v>25</v>
      </c>
      <c r="U21" s="36">
        <v>27</v>
      </c>
      <c r="V21" s="37">
        <v>25</v>
      </c>
      <c r="W21" s="36">
        <v>27</v>
      </c>
      <c r="X21" s="37"/>
      <c r="Y21" s="38"/>
      <c r="AA21" s="31">
        <f>E21-F21</f>
        <v>-2</v>
      </c>
    </row>
    <row r="22" spans="2:27" ht="15.75" thickBot="1">
      <c r="B22" s="11" t="str">
        <f>B9</f>
        <v>TREMBLAY CHAUVIGNE</v>
      </c>
      <c r="C22" s="39"/>
      <c r="D22" s="39"/>
      <c r="E22" s="40">
        <v>3</v>
      </c>
      <c r="F22" s="41">
        <v>1</v>
      </c>
      <c r="G22" s="41"/>
      <c r="H22" s="41"/>
      <c r="I22" s="11" t="str">
        <f>B10</f>
        <v>ROMAGNE</v>
      </c>
      <c r="P22" s="42">
        <v>25</v>
      </c>
      <c r="Q22" s="43">
        <v>19</v>
      </c>
      <c r="R22" s="44">
        <v>19</v>
      </c>
      <c r="S22" s="43">
        <v>25</v>
      </c>
      <c r="T22" s="44">
        <v>25</v>
      </c>
      <c r="U22" s="43">
        <v>13</v>
      </c>
      <c r="V22" s="44">
        <v>25</v>
      </c>
      <c r="W22" s="43">
        <v>12</v>
      </c>
      <c r="X22" s="44"/>
      <c r="Y22" s="45"/>
      <c r="AA22" s="31">
        <f>E22-F22</f>
        <v>2</v>
      </c>
    </row>
    <row r="24" spans="1:27" s="49" customFormat="1" ht="15.75" thickBot="1">
      <c r="A24" s="46" t="s">
        <v>58</v>
      </c>
      <c r="B24" s="46"/>
      <c r="C24" s="19"/>
      <c r="D24" s="19"/>
      <c r="E24" s="20"/>
      <c r="F24" s="20"/>
      <c r="G24" s="20"/>
      <c r="H24" s="20"/>
      <c r="I24" s="47"/>
      <c r="J24" s="46"/>
      <c r="K24" s="46"/>
      <c r="L24" s="46"/>
      <c r="M24" s="46"/>
      <c r="N24" s="48"/>
      <c r="O24" s="48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8"/>
    </row>
    <row r="25" spans="2:27" ht="15">
      <c r="B25" s="8" t="str">
        <f>B9</f>
        <v>TREMBLAY CHAUVIGNE</v>
      </c>
      <c r="C25" s="23"/>
      <c r="D25" s="23"/>
      <c r="E25" s="24">
        <v>0</v>
      </c>
      <c r="F25" s="25">
        <v>3</v>
      </c>
      <c r="G25" s="25"/>
      <c r="H25" s="25"/>
      <c r="I25" s="8" t="str">
        <f>B14</f>
        <v>MONTENAY</v>
      </c>
      <c r="P25" s="27">
        <v>19</v>
      </c>
      <c r="Q25" s="28">
        <v>25</v>
      </c>
      <c r="R25" s="29">
        <v>24</v>
      </c>
      <c r="S25" s="28">
        <v>26</v>
      </c>
      <c r="T25" s="29">
        <v>19</v>
      </c>
      <c r="U25" s="28">
        <v>25</v>
      </c>
      <c r="V25" s="29"/>
      <c r="W25" s="28"/>
      <c r="X25" s="29"/>
      <c r="Y25" s="30"/>
      <c r="AA25" s="31">
        <f aca="true" t="shared" si="0" ref="AA25:AA78">E25-F25</f>
        <v>-3</v>
      </c>
    </row>
    <row r="26" spans="2:27" ht="15">
      <c r="B26" s="10" t="str">
        <f>B10</f>
        <v>ROMAGNE</v>
      </c>
      <c r="C26" s="32"/>
      <c r="D26" s="32"/>
      <c r="E26" s="33">
        <v>3</v>
      </c>
      <c r="F26" s="34">
        <v>1</v>
      </c>
      <c r="G26" s="34"/>
      <c r="H26" s="34"/>
      <c r="I26" s="10" t="str">
        <f>B8</f>
        <v>LE PERTRE 2</v>
      </c>
      <c r="P26" s="35">
        <v>21</v>
      </c>
      <c r="Q26" s="36">
        <v>25</v>
      </c>
      <c r="R26" s="37">
        <v>25</v>
      </c>
      <c r="S26" s="36">
        <v>21</v>
      </c>
      <c r="T26" s="37">
        <v>25</v>
      </c>
      <c r="U26" s="36">
        <v>13</v>
      </c>
      <c r="V26" s="37">
        <v>25</v>
      </c>
      <c r="W26" s="36">
        <v>9</v>
      </c>
      <c r="X26" s="37"/>
      <c r="Y26" s="38"/>
      <c r="AA26" s="31">
        <f t="shared" si="0"/>
        <v>2</v>
      </c>
    </row>
    <row r="27" spans="2:27" ht="15">
      <c r="B27" s="10" t="str">
        <f>B11</f>
        <v>ST BRICE EN COGLES</v>
      </c>
      <c r="C27" s="32"/>
      <c r="D27" s="32"/>
      <c r="E27" s="33">
        <v>1</v>
      </c>
      <c r="F27" s="34">
        <v>3</v>
      </c>
      <c r="G27" s="34"/>
      <c r="H27" s="34"/>
      <c r="I27" s="10" t="str">
        <f>B7</f>
        <v>JAVENE 1</v>
      </c>
      <c r="P27" s="35">
        <v>20</v>
      </c>
      <c r="Q27" s="36">
        <v>25</v>
      </c>
      <c r="R27" s="37">
        <v>25</v>
      </c>
      <c r="S27" s="36">
        <v>23</v>
      </c>
      <c r="T27" s="37">
        <v>22</v>
      </c>
      <c r="U27" s="36">
        <v>25</v>
      </c>
      <c r="V27" s="37">
        <v>17</v>
      </c>
      <c r="W27" s="36">
        <v>25</v>
      </c>
      <c r="X27" s="37"/>
      <c r="Y27" s="38"/>
      <c r="AA27" s="31">
        <f t="shared" si="0"/>
        <v>-2</v>
      </c>
    </row>
    <row r="28" spans="2:27" ht="15">
      <c r="B28" s="10" t="str">
        <f>B12</f>
        <v>JAVENE 2</v>
      </c>
      <c r="C28" s="32"/>
      <c r="D28" s="32"/>
      <c r="E28" s="33">
        <v>1</v>
      </c>
      <c r="F28" s="34">
        <v>3</v>
      </c>
      <c r="G28" s="34"/>
      <c r="H28" s="34"/>
      <c r="I28" s="10" t="str">
        <f>B6</f>
        <v>GOSNE</v>
      </c>
      <c r="P28" s="35">
        <v>25</v>
      </c>
      <c r="Q28" s="36">
        <v>15</v>
      </c>
      <c r="R28" s="37">
        <v>19</v>
      </c>
      <c r="S28" s="36">
        <v>25</v>
      </c>
      <c r="T28" s="37">
        <v>18</v>
      </c>
      <c r="U28" s="36">
        <v>25</v>
      </c>
      <c r="V28" s="37">
        <v>24</v>
      </c>
      <c r="W28" s="36">
        <v>26</v>
      </c>
      <c r="X28" s="37"/>
      <c r="Y28" s="38"/>
      <c r="AA28" s="31">
        <f t="shared" si="0"/>
        <v>-2</v>
      </c>
    </row>
    <row r="29" spans="2:27" ht="15.75" thickBot="1">
      <c r="B29" s="11" t="str">
        <f>B13</f>
        <v>ST PIERRE LA COUR</v>
      </c>
      <c r="C29" s="39"/>
      <c r="D29" s="39"/>
      <c r="E29" s="40">
        <v>3</v>
      </c>
      <c r="F29" s="41">
        <v>2</v>
      </c>
      <c r="G29" s="41"/>
      <c r="H29" s="41"/>
      <c r="I29" s="11" t="str">
        <f>B5</f>
        <v>LE PERTRE 1</v>
      </c>
      <c r="P29" s="42">
        <v>25</v>
      </c>
      <c r="Q29" s="43">
        <v>21</v>
      </c>
      <c r="R29" s="44">
        <v>20</v>
      </c>
      <c r="S29" s="43">
        <v>25</v>
      </c>
      <c r="T29" s="44">
        <v>25</v>
      </c>
      <c r="U29" s="43">
        <v>23</v>
      </c>
      <c r="V29" s="44">
        <v>23</v>
      </c>
      <c r="W29" s="43">
        <v>25</v>
      </c>
      <c r="X29" s="44">
        <v>15</v>
      </c>
      <c r="Y29" s="45">
        <v>9</v>
      </c>
      <c r="AA29" s="31">
        <f t="shared" si="0"/>
        <v>1</v>
      </c>
    </row>
    <row r="30" ht="15"/>
    <row r="31" spans="1:27" s="49" customFormat="1" ht="15.75" thickBot="1">
      <c r="A31" s="46" t="s">
        <v>59</v>
      </c>
      <c r="B31" s="46"/>
      <c r="C31" s="19"/>
      <c r="D31" s="19"/>
      <c r="E31" s="20"/>
      <c r="F31" s="20"/>
      <c r="G31" s="20"/>
      <c r="H31" s="20"/>
      <c r="I31" s="47"/>
      <c r="J31" s="46"/>
      <c r="K31" s="46"/>
      <c r="L31" s="46"/>
      <c r="M31" s="46"/>
      <c r="N31" s="48"/>
      <c r="O31" s="48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8"/>
    </row>
    <row r="32" spans="1:27" ht="15">
      <c r="A32" s="1" t="s">
        <v>87</v>
      </c>
      <c r="B32" s="8" t="str">
        <f>B14</f>
        <v>MONTENAY</v>
      </c>
      <c r="C32" s="23"/>
      <c r="D32" s="23"/>
      <c r="E32" s="24">
        <v>3</v>
      </c>
      <c r="F32" s="25">
        <v>0</v>
      </c>
      <c r="G32" s="25"/>
      <c r="H32" s="25"/>
      <c r="I32" s="8" t="str">
        <f>B13</f>
        <v>ST PIERRE LA COUR</v>
      </c>
      <c r="J32" s="29"/>
      <c r="K32" s="29"/>
      <c r="L32" s="29"/>
      <c r="M32" s="29"/>
      <c r="N32" s="29"/>
      <c r="O32" s="29"/>
      <c r="P32" s="27">
        <v>25</v>
      </c>
      <c r="Q32" s="28">
        <v>18</v>
      </c>
      <c r="R32" s="29">
        <v>25</v>
      </c>
      <c r="S32" s="28">
        <v>10</v>
      </c>
      <c r="T32" s="29">
        <v>25</v>
      </c>
      <c r="U32" s="28">
        <v>15</v>
      </c>
      <c r="V32" s="29"/>
      <c r="W32" s="28"/>
      <c r="X32" s="29"/>
      <c r="Y32" s="30"/>
      <c r="AA32" s="31">
        <f t="shared" si="0"/>
        <v>3</v>
      </c>
    </row>
    <row r="33" spans="2:27" ht="15">
      <c r="B33" s="10" t="str">
        <f>B5</f>
        <v>LE PERTRE 1</v>
      </c>
      <c r="C33" s="32"/>
      <c r="D33" s="32"/>
      <c r="E33" s="33">
        <v>1</v>
      </c>
      <c r="F33" s="34">
        <v>3</v>
      </c>
      <c r="G33" s="34"/>
      <c r="H33" s="34"/>
      <c r="I33" s="10" t="str">
        <f>B12</f>
        <v>JAVENE 2</v>
      </c>
      <c r="J33" s="37"/>
      <c r="K33" s="37"/>
      <c r="L33" s="37"/>
      <c r="M33" s="37"/>
      <c r="N33" s="37"/>
      <c r="O33" s="37"/>
      <c r="P33" s="35">
        <v>26</v>
      </c>
      <c r="Q33" s="36">
        <v>24</v>
      </c>
      <c r="R33" s="37">
        <v>13</v>
      </c>
      <c r="S33" s="36">
        <v>25</v>
      </c>
      <c r="T33" s="37">
        <v>12</v>
      </c>
      <c r="U33" s="36">
        <v>25</v>
      </c>
      <c r="V33" s="37">
        <v>26</v>
      </c>
      <c r="W33" s="36">
        <v>28</v>
      </c>
      <c r="X33" s="37"/>
      <c r="Y33" s="38"/>
      <c r="AA33" s="31">
        <f t="shared" si="0"/>
        <v>-2</v>
      </c>
    </row>
    <row r="34" spans="2:27" ht="15">
      <c r="B34" s="10" t="str">
        <f>B6</f>
        <v>GOSNE</v>
      </c>
      <c r="C34" s="32"/>
      <c r="D34" s="32"/>
      <c r="E34" s="33">
        <v>3</v>
      </c>
      <c r="F34" s="34">
        <v>0</v>
      </c>
      <c r="G34" s="34"/>
      <c r="H34" s="34"/>
      <c r="I34" s="10" t="str">
        <f>B11</f>
        <v>ST BRICE EN COGLES</v>
      </c>
      <c r="J34" s="37"/>
      <c r="K34" s="37"/>
      <c r="L34" s="37"/>
      <c r="M34" s="37"/>
      <c r="N34" s="37"/>
      <c r="O34" s="37"/>
      <c r="P34" s="35">
        <v>25</v>
      </c>
      <c r="Q34" s="36">
        <v>16</v>
      </c>
      <c r="R34" s="37">
        <v>25</v>
      </c>
      <c r="S34" s="36">
        <v>20</v>
      </c>
      <c r="T34" s="37">
        <v>25</v>
      </c>
      <c r="U34" s="36">
        <v>15</v>
      </c>
      <c r="V34" s="37"/>
      <c r="W34" s="36"/>
      <c r="X34" s="37"/>
      <c r="Y34" s="38"/>
      <c r="AA34" s="31">
        <f t="shared" si="0"/>
        <v>3</v>
      </c>
    </row>
    <row r="35" spans="2:27" ht="15">
      <c r="B35" s="10" t="str">
        <f>B7</f>
        <v>JAVENE 1</v>
      </c>
      <c r="C35" s="32"/>
      <c r="D35" s="32"/>
      <c r="E35" s="33">
        <v>3</v>
      </c>
      <c r="F35" s="34">
        <v>1</v>
      </c>
      <c r="G35" s="34"/>
      <c r="H35" s="34"/>
      <c r="I35" s="10" t="str">
        <f>B10</f>
        <v>ROMAGNE</v>
      </c>
      <c r="J35" s="37"/>
      <c r="K35" s="37"/>
      <c r="L35" s="37"/>
      <c r="M35" s="37"/>
      <c r="N35" s="37"/>
      <c r="O35" s="37"/>
      <c r="P35" s="35">
        <v>25</v>
      </c>
      <c r="Q35" s="36">
        <v>13</v>
      </c>
      <c r="R35" s="37">
        <v>25</v>
      </c>
      <c r="S35" s="36">
        <v>15</v>
      </c>
      <c r="T35" s="37">
        <v>23</v>
      </c>
      <c r="U35" s="36">
        <v>25</v>
      </c>
      <c r="V35" s="37">
        <v>25</v>
      </c>
      <c r="W35" s="36">
        <v>20</v>
      </c>
      <c r="X35" s="37"/>
      <c r="Y35" s="38"/>
      <c r="AA35" s="31">
        <f t="shared" si="0"/>
        <v>2</v>
      </c>
    </row>
    <row r="36" spans="2:27" ht="15.75" thickBot="1">
      <c r="B36" s="11" t="str">
        <f>B8</f>
        <v>LE PERTRE 2</v>
      </c>
      <c r="C36" s="39"/>
      <c r="D36" s="39"/>
      <c r="E36" s="40">
        <v>3</v>
      </c>
      <c r="F36" s="41">
        <v>1</v>
      </c>
      <c r="G36" s="41"/>
      <c r="H36" s="41"/>
      <c r="I36" s="11" t="str">
        <f>B9</f>
        <v>TREMBLAY CHAUVIGNE</v>
      </c>
      <c r="J36" s="44"/>
      <c r="K36" s="44"/>
      <c r="L36" s="44"/>
      <c r="M36" s="44"/>
      <c r="N36" s="44"/>
      <c r="O36" s="44"/>
      <c r="P36" s="42">
        <v>25</v>
      </c>
      <c r="Q36" s="43">
        <v>18</v>
      </c>
      <c r="R36" s="44">
        <v>25</v>
      </c>
      <c r="S36" s="43">
        <v>23</v>
      </c>
      <c r="T36" s="44">
        <v>22</v>
      </c>
      <c r="U36" s="43">
        <v>25</v>
      </c>
      <c r="V36" s="44">
        <v>25</v>
      </c>
      <c r="W36" s="43">
        <v>17</v>
      </c>
      <c r="X36" s="44"/>
      <c r="Y36" s="45"/>
      <c r="AA36" s="31">
        <f t="shared" si="0"/>
        <v>2</v>
      </c>
    </row>
    <row r="38" spans="1:27" s="49" customFormat="1" ht="15.75" thickBot="1">
      <c r="A38" s="46" t="s">
        <v>60</v>
      </c>
      <c r="B38" s="46"/>
      <c r="C38" s="19"/>
      <c r="D38" s="19"/>
      <c r="E38" s="20"/>
      <c r="F38" s="20"/>
      <c r="G38" s="20"/>
      <c r="H38" s="20"/>
      <c r="I38" s="47"/>
      <c r="J38" s="46"/>
      <c r="K38" s="46"/>
      <c r="L38" s="46"/>
      <c r="M38" s="46"/>
      <c r="N38" s="48"/>
      <c r="O38" s="48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8"/>
    </row>
    <row r="39" spans="2:27" ht="15">
      <c r="B39" s="50" t="str">
        <f>B8</f>
        <v>LE PERTRE 2</v>
      </c>
      <c r="C39" s="23"/>
      <c r="D39" s="23"/>
      <c r="E39" s="24">
        <v>1</v>
      </c>
      <c r="F39" s="25">
        <v>3</v>
      </c>
      <c r="G39" s="25"/>
      <c r="H39" s="25"/>
      <c r="I39" s="51" t="str">
        <f>B14</f>
        <v>MONTENAY</v>
      </c>
      <c r="J39" s="29"/>
      <c r="K39" s="29"/>
      <c r="L39" s="29"/>
      <c r="M39" s="29"/>
      <c r="N39" s="29"/>
      <c r="O39" s="29"/>
      <c r="P39" s="27">
        <v>21</v>
      </c>
      <c r="Q39" s="28">
        <v>25</v>
      </c>
      <c r="R39" s="29">
        <v>21</v>
      </c>
      <c r="S39" s="28">
        <v>25</v>
      </c>
      <c r="T39" s="29">
        <v>25</v>
      </c>
      <c r="U39" s="28">
        <v>21</v>
      </c>
      <c r="V39" s="29">
        <v>15</v>
      </c>
      <c r="W39" s="28">
        <v>25</v>
      </c>
      <c r="X39" s="29"/>
      <c r="Y39" s="30"/>
      <c r="AA39" s="31">
        <f t="shared" si="0"/>
        <v>-2</v>
      </c>
    </row>
    <row r="40" spans="2:27" ht="15">
      <c r="B40" s="52" t="str">
        <f>B9</f>
        <v>TREMBLAY CHAUVIGNE</v>
      </c>
      <c r="C40" s="32"/>
      <c r="D40" s="32"/>
      <c r="E40" s="33">
        <v>0</v>
      </c>
      <c r="F40" s="34">
        <v>3</v>
      </c>
      <c r="G40" s="34"/>
      <c r="H40" s="34"/>
      <c r="I40" s="53" t="str">
        <f>B7</f>
        <v>JAVENE 1</v>
      </c>
      <c r="J40" s="37"/>
      <c r="K40" s="37"/>
      <c r="L40" s="37"/>
      <c r="M40" s="37"/>
      <c r="N40" s="37"/>
      <c r="O40" s="37"/>
      <c r="P40" s="35">
        <v>19</v>
      </c>
      <c r="Q40" s="36">
        <v>25</v>
      </c>
      <c r="R40" s="37">
        <v>22</v>
      </c>
      <c r="S40" s="36">
        <v>25</v>
      </c>
      <c r="T40" s="37">
        <v>19</v>
      </c>
      <c r="U40" s="36">
        <v>25</v>
      </c>
      <c r="V40" s="37"/>
      <c r="W40" s="36"/>
      <c r="X40" s="37"/>
      <c r="Y40" s="38"/>
      <c r="AA40" s="31">
        <f t="shared" si="0"/>
        <v>-3</v>
      </c>
    </row>
    <row r="41" spans="2:27" ht="15">
      <c r="B41" s="52" t="str">
        <f>B10</f>
        <v>ROMAGNE</v>
      </c>
      <c r="C41" s="32"/>
      <c r="D41" s="32"/>
      <c r="E41" s="33">
        <v>1</v>
      </c>
      <c r="F41" s="34">
        <v>3</v>
      </c>
      <c r="G41" s="34"/>
      <c r="H41" s="34"/>
      <c r="I41" s="53" t="str">
        <f>B6</f>
        <v>GOSNE</v>
      </c>
      <c r="J41" s="37"/>
      <c r="K41" s="37"/>
      <c r="L41" s="37"/>
      <c r="M41" s="37"/>
      <c r="N41" s="37"/>
      <c r="O41" s="37"/>
      <c r="P41" s="35">
        <v>15</v>
      </c>
      <c r="Q41" s="36">
        <v>25</v>
      </c>
      <c r="R41" s="37">
        <v>25</v>
      </c>
      <c r="S41" s="36">
        <v>14</v>
      </c>
      <c r="T41" s="37">
        <v>14</v>
      </c>
      <c r="U41" s="36">
        <v>25</v>
      </c>
      <c r="V41" s="37">
        <v>19</v>
      </c>
      <c r="W41" s="36">
        <v>25</v>
      </c>
      <c r="X41" s="37"/>
      <c r="Y41" s="38"/>
      <c r="AA41" s="31">
        <f t="shared" si="0"/>
        <v>-2</v>
      </c>
    </row>
    <row r="42" spans="2:27" ht="15">
      <c r="B42" s="52" t="str">
        <f>B11</f>
        <v>ST BRICE EN COGLES</v>
      </c>
      <c r="C42" s="32"/>
      <c r="D42" s="32"/>
      <c r="E42" s="33">
        <v>3</v>
      </c>
      <c r="F42" s="34">
        <v>1</v>
      </c>
      <c r="G42" s="34"/>
      <c r="H42" s="34"/>
      <c r="I42" s="53" t="str">
        <f>B5</f>
        <v>LE PERTRE 1</v>
      </c>
      <c r="J42" s="37"/>
      <c r="K42" s="37"/>
      <c r="L42" s="37"/>
      <c r="M42" s="37"/>
      <c r="N42" s="37"/>
      <c r="O42" s="37"/>
      <c r="P42" s="35">
        <v>22</v>
      </c>
      <c r="Q42" s="36">
        <v>25</v>
      </c>
      <c r="R42" s="37">
        <v>25</v>
      </c>
      <c r="S42" s="36">
        <v>18</v>
      </c>
      <c r="T42" s="37">
        <v>25</v>
      </c>
      <c r="U42" s="36">
        <v>15</v>
      </c>
      <c r="V42" s="37">
        <v>25</v>
      </c>
      <c r="W42" s="36">
        <v>15</v>
      </c>
      <c r="X42" s="37"/>
      <c r="Y42" s="38"/>
      <c r="AA42" s="31">
        <f t="shared" si="0"/>
        <v>2</v>
      </c>
    </row>
    <row r="43" spans="1:27" ht="15.75" thickBot="1">
      <c r="A43" s="1" t="s">
        <v>89</v>
      </c>
      <c r="B43" s="54" t="str">
        <f>B12</f>
        <v>JAVENE 2</v>
      </c>
      <c r="C43" s="39">
        <v>1</v>
      </c>
      <c r="D43" s="39"/>
      <c r="E43" s="40"/>
      <c r="F43" s="41"/>
      <c r="G43" s="41"/>
      <c r="H43" s="41">
        <v>1</v>
      </c>
      <c r="I43" s="55" t="str">
        <f>B13</f>
        <v>ST PIERRE LA COUR</v>
      </c>
      <c r="J43" s="44"/>
      <c r="K43" s="44"/>
      <c r="L43" s="44"/>
      <c r="M43" s="44"/>
      <c r="N43" s="44"/>
      <c r="O43" s="44"/>
      <c r="P43" s="42"/>
      <c r="Q43" s="43"/>
      <c r="R43" s="44"/>
      <c r="S43" s="43"/>
      <c r="T43" s="44"/>
      <c r="U43" s="43"/>
      <c r="V43" s="44"/>
      <c r="W43" s="43"/>
      <c r="X43" s="44"/>
      <c r="Y43" s="45"/>
      <c r="AA43" s="31">
        <f t="shared" si="0"/>
        <v>0</v>
      </c>
    </row>
    <row r="45" spans="1:27" s="49" customFormat="1" ht="15.75" thickBot="1">
      <c r="A45" s="46" t="s">
        <v>61</v>
      </c>
      <c r="B45" s="46"/>
      <c r="C45" s="19"/>
      <c r="D45" s="19"/>
      <c r="E45" s="20"/>
      <c r="F45" s="20"/>
      <c r="G45" s="20"/>
      <c r="H45" s="20"/>
      <c r="I45" s="47"/>
      <c r="J45" s="46"/>
      <c r="K45" s="46"/>
      <c r="L45" s="46"/>
      <c r="M45" s="46"/>
      <c r="N45" s="48"/>
      <c r="O45" s="48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8"/>
    </row>
    <row r="46" spans="2:27" ht="15">
      <c r="B46" s="56" t="str">
        <f>B14</f>
        <v>MONTENAY</v>
      </c>
      <c r="C46" s="23"/>
      <c r="D46" s="23"/>
      <c r="E46" s="24">
        <v>0</v>
      </c>
      <c r="F46" s="25">
        <v>3</v>
      </c>
      <c r="G46" s="25"/>
      <c r="H46" s="25"/>
      <c r="I46" s="51" t="str">
        <f>B12</f>
        <v>JAVENE 2</v>
      </c>
      <c r="J46" s="29"/>
      <c r="K46" s="29"/>
      <c r="L46" s="29"/>
      <c r="M46" s="29"/>
      <c r="N46" s="29"/>
      <c r="O46" s="29"/>
      <c r="P46" s="27">
        <v>6</v>
      </c>
      <c r="Q46" s="28">
        <v>25</v>
      </c>
      <c r="R46" s="29">
        <v>16</v>
      </c>
      <c r="S46" s="28">
        <v>25</v>
      </c>
      <c r="T46" s="29">
        <v>22</v>
      </c>
      <c r="U46" s="28">
        <v>25</v>
      </c>
      <c r="V46" s="29"/>
      <c r="W46" s="28"/>
      <c r="X46" s="29"/>
      <c r="Y46" s="30"/>
      <c r="AA46" s="31">
        <f t="shared" si="0"/>
        <v>-3</v>
      </c>
    </row>
    <row r="47" spans="2:27" ht="15">
      <c r="B47" s="52" t="str">
        <f>B13</f>
        <v>ST PIERRE LA COUR</v>
      </c>
      <c r="C47" s="32"/>
      <c r="D47" s="32"/>
      <c r="E47" s="33">
        <v>3</v>
      </c>
      <c r="F47" s="34">
        <v>0</v>
      </c>
      <c r="G47" s="34"/>
      <c r="H47" s="34"/>
      <c r="I47" s="53" t="str">
        <f>B11</f>
        <v>ST BRICE EN COGLES</v>
      </c>
      <c r="J47" s="37"/>
      <c r="K47" s="37"/>
      <c r="L47" s="37"/>
      <c r="M47" s="37"/>
      <c r="N47" s="37"/>
      <c r="O47" s="37"/>
      <c r="P47" s="35">
        <v>25</v>
      </c>
      <c r="Q47" s="36">
        <v>16</v>
      </c>
      <c r="R47" s="37">
        <v>25</v>
      </c>
      <c r="S47" s="36">
        <v>19</v>
      </c>
      <c r="T47" s="37">
        <v>25</v>
      </c>
      <c r="U47" s="36">
        <v>16</v>
      </c>
      <c r="V47" s="37"/>
      <c r="W47" s="36"/>
      <c r="X47" s="37"/>
      <c r="Y47" s="38"/>
      <c r="AA47" s="31">
        <f t="shared" si="0"/>
        <v>3</v>
      </c>
    </row>
    <row r="48" spans="2:27" ht="15">
      <c r="B48" s="52" t="str">
        <f>B5</f>
        <v>LE PERTRE 1</v>
      </c>
      <c r="C48" s="32"/>
      <c r="D48" s="32"/>
      <c r="E48" s="33">
        <v>3</v>
      </c>
      <c r="F48" s="34">
        <v>0</v>
      </c>
      <c r="G48" s="34"/>
      <c r="H48" s="34"/>
      <c r="I48" s="53" t="str">
        <f>B10</f>
        <v>ROMAGNE</v>
      </c>
      <c r="J48" s="37"/>
      <c r="K48" s="37"/>
      <c r="L48" s="37"/>
      <c r="M48" s="37"/>
      <c r="N48" s="37"/>
      <c r="O48" s="37"/>
      <c r="P48" s="35">
        <v>25</v>
      </c>
      <c r="Q48" s="36">
        <v>21</v>
      </c>
      <c r="R48" s="37">
        <v>25</v>
      </c>
      <c r="S48" s="36">
        <v>15</v>
      </c>
      <c r="T48" s="37">
        <v>25</v>
      </c>
      <c r="U48" s="36">
        <v>21</v>
      </c>
      <c r="V48" s="37"/>
      <c r="W48" s="36"/>
      <c r="X48" s="37"/>
      <c r="Y48" s="38"/>
      <c r="AA48" s="31">
        <f t="shared" si="0"/>
        <v>3</v>
      </c>
    </row>
    <row r="49" spans="2:27" ht="15">
      <c r="B49" s="52" t="str">
        <f>B6</f>
        <v>GOSNE</v>
      </c>
      <c r="C49" s="32"/>
      <c r="D49" s="32"/>
      <c r="E49" s="33">
        <v>3</v>
      </c>
      <c r="F49" s="34">
        <v>1</v>
      </c>
      <c r="G49" s="34"/>
      <c r="H49" s="34"/>
      <c r="I49" s="53" t="str">
        <f>B9</f>
        <v>TREMBLAY CHAUVIGNE</v>
      </c>
      <c r="J49" s="37"/>
      <c r="K49" s="37"/>
      <c r="L49" s="37"/>
      <c r="M49" s="37"/>
      <c r="N49" s="37"/>
      <c r="O49" s="37"/>
      <c r="P49" s="35">
        <v>25</v>
      </c>
      <c r="Q49" s="36">
        <v>14</v>
      </c>
      <c r="R49" s="37">
        <v>25</v>
      </c>
      <c r="S49" s="36">
        <v>17</v>
      </c>
      <c r="T49" s="37">
        <v>19</v>
      </c>
      <c r="U49" s="36">
        <v>25</v>
      </c>
      <c r="V49" s="37">
        <v>25</v>
      </c>
      <c r="W49" s="36">
        <v>14</v>
      </c>
      <c r="X49" s="37"/>
      <c r="Y49" s="38"/>
      <c r="AA49" s="31">
        <f t="shared" si="0"/>
        <v>2</v>
      </c>
    </row>
    <row r="50" spans="2:27" ht="15.75" thickBot="1">
      <c r="B50" s="54" t="str">
        <f>B7</f>
        <v>JAVENE 1</v>
      </c>
      <c r="C50" s="39"/>
      <c r="D50" s="39"/>
      <c r="E50" s="40">
        <v>3</v>
      </c>
      <c r="F50" s="41">
        <v>1</v>
      </c>
      <c r="G50" s="41"/>
      <c r="H50" s="41"/>
      <c r="I50" s="55" t="str">
        <f>B8</f>
        <v>LE PERTRE 2</v>
      </c>
      <c r="J50" s="44"/>
      <c r="K50" s="44"/>
      <c r="L50" s="44"/>
      <c r="M50" s="44"/>
      <c r="N50" s="44"/>
      <c r="O50" s="44"/>
      <c r="P50" s="42">
        <v>25</v>
      </c>
      <c r="Q50" s="43">
        <v>19</v>
      </c>
      <c r="R50" s="44">
        <v>25</v>
      </c>
      <c r="S50" s="43">
        <v>16</v>
      </c>
      <c r="T50" s="44">
        <v>21</v>
      </c>
      <c r="U50" s="43">
        <v>25</v>
      </c>
      <c r="V50" s="44">
        <v>25</v>
      </c>
      <c r="W50" s="43">
        <v>19</v>
      </c>
      <c r="X50" s="44"/>
      <c r="Y50" s="45"/>
      <c r="AA50" s="31">
        <f t="shared" si="0"/>
        <v>2</v>
      </c>
    </row>
    <row r="52" spans="1:27" s="49" customFormat="1" ht="15.75" thickBot="1">
      <c r="A52" s="46" t="s">
        <v>62</v>
      </c>
      <c r="B52" s="46"/>
      <c r="C52" s="19"/>
      <c r="D52" s="19"/>
      <c r="E52" s="20"/>
      <c r="F52" s="20"/>
      <c r="G52" s="20"/>
      <c r="H52" s="20"/>
      <c r="I52" s="47"/>
      <c r="J52" s="46"/>
      <c r="K52" s="46"/>
      <c r="L52" s="46"/>
      <c r="M52" s="46"/>
      <c r="N52" s="48"/>
      <c r="O52" s="48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8"/>
    </row>
    <row r="53" spans="2:27" ht="15">
      <c r="B53" s="56" t="str">
        <f>B7</f>
        <v>JAVENE 1</v>
      </c>
      <c r="C53" s="23"/>
      <c r="D53" s="23"/>
      <c r="E53" s="24">
        <v>3</v>
      </c>
      <c r="F53" s="25">
        <v>1</v>
      </c>
      <c r="G53" s="25"/>
      <c r="H53" s="25"/>
      <c r="I53" s="51" t="str">
        <f>B14</f>
        <v>MONTENAY</v>
      </c>
      <c r="J53" s="29"/>
      <c r="K53" s="29"/>
      <c r="L53" s="29"/>
      <c r="M53" s="29"/>
      <c r="N53" s="29"/>
      <c r="O53" s="29"/>
      <c r="P53" s="27">
        <v>25</v>
      </c>
      <c r="Q53" s="28">
        <v>17</v>
      </c>
      <c r="R53" s="29">
        <v>25</v>
      </c>
      <c r="S53" s="28">
        <v>27</v>
      </c>
      <c r="T53" s="29">
        <v>25</v>
      </c>
      <c r="U53" s="28">
        <v>19</v>
      </c>
      <c r="V53" s="29">
        <v>25</v>
      </c>
      <c r="W53" s="28">
        <v>12</v>
      </c>
      <c r="X53" s="29"/>
      <c r="Y53" s="30"/>
      <c r="AA53" s="31">
        <f t="shared" si="0"/>
        <v>2</v>
      </c>
    </row>
    <row r="54" spans="2:27" ht="15">
      <c r="B54" s="52" t="str">
        <f>B8</f>
        <v>LE PERTRE 2</v>
      </c>
      <c r="C54" s="32"/>
      <c r="D54" s="32"/>
      <c r="E54" s="33">
        <v>1</v>
      </c>
      <c r="F54" s="34">
        <v>3</v>
      </c>
      <c r="G54" s="34"/>
      <c r="H54" s="34"/>
      <c r="I54" s="53" t="str">
        <f>B6</f>
        <v>GOSNE</v>
      </c>
      <c r="J54" s="37"/>
      <c r="K54" s="37"/>
      <c r="L54" s="37"/>
      <c r="M54" s="37"/>
      <c r="N54" s="37"/>
      <c r="O54" s="37"/>
      <c r="P54" s="35">
        <v>24</v>
      </c>
      <c r="Q54" s="36">
        <v>26</v>
      </c>
      <c r="R54" s="37">
        <v>19</v>
      </c>
      <c r="S54" s="36">
        <v>25</v>
      </c>
      <c r="T54" s="37">
        <v>25</v>
      </c>
      <c r="U54" s="36">
        <v>21</v>
      </c>
      <c r="V54" s="37">
        <v>20</v>
      </c>
      <c r="W54" s="36">
        <v>25</v>
      </c>
      <c r="X54" s="37"/>
      <c r="Y54" s="38"/>
      <c r="AA54" s="31">
        <f t="shared" si="0"/>
        <v>-2</v>
      </c>
    </row>
    <row r="55" spans="2:27" ht="15">
      <c r="B55" s="52" t="str">
        <f>B9</f>
        <v>TREMBLAY CHAUVIGNE</v>
      </c>
      <c r="C55" s="32"/>
      <c r="D55" s="32"/>
      <c r="E55" s="33">
        <v>3</v>
      </c>
      <c r="F55" s="34">
        <v>1</v>
      </c>
      <c r="G55" s="34"/>
      <c r="H55" s="34"/>
      <c r="I55" s="53" t="str">
        <f>B5</f>
        <v>LE PERTRE 1</v>
      </c>
      <c r="J55" s="37"/>
      <c r="K55" s="37"/>
      <c r="L55" s="37"/>
      <c r="M55" s="37"/>
      <c r="N55" s="37"/>
      <c r="O55" s="37"/>
      <c r="P55" s="35">
        <v>25</v>
      </c>
      <c r="Q55" s="36">
        <v>21</v>
      </c>
      <c r="R55" s="37">
        <v>25</v>
      </c>
      <c r="S55" s="36">
        <v>21</v>
      </c>
      <c r="T55" s="37">
        <v>23</v>
      </c>
      <c r="U55" s="36">
        <v>25</v>
      </c>
      <c r="V55" s="37">
        <v>25</v>
      </c>
      <c r="W55" s="36">
        <v>16</v>
      </c>
      <c r="X55" s="37"/>
      <c r="Y55" s="38"/>
      <c r="AA55" s="31">
        <f t="shared" si="0"/>
        <v>2</v>
      </c>
    </row>
    <row r="56" spans="2:27" ht="15">
      <c r="B56" s="52" t="str">
        <f>B10</f>
        <v>ROMAGNE</v>
      </c>
      <c r="C56" s="32"/>
      <c r="D56" s="32"/>
      <c r="E56" s="33">
        <v>3</v>
      </c>
      <c r="F56" s="34">
        <v>0</v>
      </c>
      <c r="G56" s="34"/>
      <c r="H56" s="34"/>
      <c r="I56" s="53" t="str">
        <f>B13</f>
        <v>ST PIERRE LA COUR</v>
      </c>
      <c r="J56" s="37"/>
      <c r="K56" s="37"/>
      <c r="L56" s="37"/>
      <c r="M56" s="37"/>
      <c r="N56" s="37"/>
      <c r="O56" s="37"/>
      <c r="P56" s="35">
        <v>25</v>
      </c>
      <c r="Q56" s="36">
        <v>9</v>
      </c>
      <c r="R56" s="37">
        <v>25</v>
      </c>
      <c r="S56" s="36">
        <v>12</v>
      </c>
      <c r="T56" s="37">
        <v>25</v>
      </c>
      <c r="U56" s="36">
        <v>19</v>
      </c>
      <c r="V56" s="37"/>
      <c r="W56" s="36"/>
      <c r="X56" s="37"/>
      <c r="Y56" s="38"/>
      <c r="AA56" s="31">
        <f t="shared" si="0"/>
        <v>3</v>
      </c>
    </row>
    <row r="57" spans="2:27" ht="15.75" thickBot="1">
      <c r="B57" s="54" t="str">
        <f>B11</f>
        <v>ST BRICE EN COGLES</v>
      </c>
      <c r="C57" s="39"/>
      <c r="D57" s="39"/>
      <c r="E57" s="40">
        <v>1</v>
      </c>
      <c r="F57" s="41">
        <v>3</v>
      </c>
      <c r="G57" s="41"/>
      <c r="H57" s="41"/>
      <c r="I57" s="55" t="str">
        <f>B12</f>
        <v>JAVENE 2</v>
      </c>
      <c r="J57" s="44"/>
      <c r="K57" s="44"/>
      <c r="L57" s="44"/>
      <c r="M57" s="44"/>
      <c r="N57" s="44"/>
      <c r="O57" s="44"/>
      <c r="P57" s="42">
        <v>23</v>
      </c>
      <c r="Q57" s="43">
        <v>25</v>
      </c>
      <c r="R57" s="44">
        <v>19</v>
      </c>
      <c r="S57" s="43">
        <v>25</v>
      </c>
      <c r="T57" s="44">
        <v>25</v>
      </c>
      <c r="U57" s="43">
        <v>15</v>
      </c>
      <c r="V57" s="44">
        <v>19</v>
      </c>
      <c r="W57" s="43">
        <v>25</v>
      </c>
      <c r="X57" s="44"/>
      <c r="Y57" s="45"/>
      <c r="Z57" s="37"/>
      <c r="AA57" s="57">
        <f t="shared" si="0"/>
        <v>-2</v>
      </c>
    </row>
    <row r="59" spans="1:27" s="49" customFormat="1" ht="15.75" thickBot="1">
      <c r="A59" s="46" t="s">
        <v>63</v>
      </c>
      <c r="B59" s="46"/>
      <c r="C59" s="19"/>
      <c r="D59" s="19"/>
      <c r="E59" s="20"/>
      <c r="F59" s="20"/>
      <c r="G59" s="20"/>
      <c r="H59" s="20"/>
      <c r="I59" s="47"/>
      <c r="J59" s="46"/>
      <c r="K59" s="46"/>
      <c r="L59" s="46"/>
      <c r="M59" s="46"/>
      <c r="N59" s="48"/>
      <c r="O59" s="48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8"/>
    </row>
    <row r="60" spans="2:27" ht="15">
      <c r="B60" s="56" t="str">
        <f>B14</f>
        <v>MONTENAY</v>
      </c>
      <c r="C60" s="23"/>
      <c r="D60" s="23"/>
      <c r="E60" s="24">
        <v>3</v>
      </c>
      <c r="F60" s="25">
        <v>1</v>
      </c>
      <c r="G60" s="25"/>
      <c r="H60" s="25"/>
      <c r="I60" s="51" t="str">
        <f>B11</f>
        <v>ST BRICE EN COGLES</v>
      </c>
      <c r="J60" s="29"/>
      <c r="K60" s="29"/>
      <c r="L60" s="29"/>
      <c r="M60" s="29"/>
      <c r="N60" s="29"/>
      <c r="O60" s="29"/>
      <c r="P60" s="27">
        <v>25</v>
      </c>
      <c r="Q60" s="28">
        <v>21</v>
      </c>
      <c r="R60" s="29">
        <v>25</v>
      </c>
      <c r="S60" s="28">
        <v>22</v>
      </c>
      <c r="T60" s="29">
        <v>24</v>
      </c>
      <c r="U60" s="28">
        <v>26</v>
      </c>
      <c r="V60" s="29">
        <v>25</v>
      </c>
      <c r="W60" s="28">
        <v>20</v>
      </c>
      <c r="X60" s="29"/>
      <c r="Y60" s="30"/>
      <c r="AA60" s="31">
        <f t="shared" si="0"/>
        <v>2</v>
      </c>
    </row>
    <row r="61" spans="2:27" ht="15">
      <c r="B61" s="52" t="str">
        <f>B12</f>
        <v>JAVENE 2</v>
      </c>
      <c r="C61" s="32"/>
      <c r="D61" s="32"/>
      <c r="E61" s="33">
        <v>3</v>
      </c>
      <c r="F61" s="34">
        <v>1</v>
      </c>
      <c r="G61" s="34"/>
      <c r="H61" s="34"/>
      <c r="I61" s="53" t="str">
        <f>B10</f>
        <v>ROMAGNE</v>
      </c>
      <c r="J61" s="37"/>
      <c r="K61" s="37"/>
      <c r="L61" s="37"/>
      <c r="M61" s="37"/>
      <c r="N61" s="37"/>
      <c r="O61" s="37"/>
      <c r="P61" s="35">
        <v>25</v>
      </c>
      <c r="Q61" s="36">
        <v>27</v>
      </c>
      <c r="R61" s="37">
        <v>25</v>
      </c>
      <c r="S61" s="36">
        <v>8</v>
      </c>
      <c r="T61" s="37">
        <v>25</v>
      </c>
      <c r="U61" s="36">
        <v>17</v>
      </c>
      <c r="V61" s="37">
        <v>25</v>
      </c>
      <c r="W61" s="36">
        <v>19</v>
      </c>
      <c r="X61" s="37"/>
      <c r="Y61" s="38"/>
      <c r="AA61" s="31">
        <f t="shared" si="0"/>
        <v>2</v>
      </c>
    </row>
    <row r="62" spans="2:27" ht="15">
      <c r="B62" s="52" t="str">
        <f>B13</f>
        <v>ST PIERRE LA COUR</v>
      </c>
      <c r="C62" s="32"/>
      <c r="D62" s="32"/>
      <c r="E62" s="33">
        <v>0</v>
      </c>
      <c r="F62" s="34">
        <v>3</v>
      </c>
      <c r="G62" s="34"/>
      <c r="H62" s="34"/>
      <c r="I62" s="53" t="str">
        <f>B9</f>
        <v>TREMBLAY CHAUVIGNE</v>
      </c>
      <c r="J62" s="37"/>
      <c r="K62" s="37"/>
      <c r="L62" s="37"/>
      <c r="M62" s="37"/>
      <c r="N62" s="37"/>
      <c r="O62" s="37"/>
      <c r="P62" s="35">
        <v>19</v>
      </c>
      <c r="Q62" s="36">
        <v>25</v>
      </c>
      <c r="R62" s="37">
        <v>17</v>
      </c>
      <c r="S62" s="36">
        <v>25</v>
      </c>
      <c r="T62" s="37">
        <v>20</v>
      </c>
      <c r="U62" s="36">
        <v>25</v>
      </c>
      <c r="V62" s="37"/>
      <c r="W62" s="36"/>
      <c r="X62" s="37"/>
      <c r="Y62" s="38"/>
      <c r="AA62" s="31">
        <f t="shared" si="0"/>
        <v>-3</v>
      </c>
    </row>
    <row r="63" spans="2:27" ht="15">
      <c r="B63" s="52" t="str">
        <f>B5</f>
        <v>LE PERTRE 1</v>
      </c>
      <c r="C63" s="32"/>
      <c r="D63" s="32"/>
      <c r="E63" s="33">
        <v>2</v>
      </c>
      <c r="F63" s="34">
        <v>3</v>
      </c>
      <c r="G63" s="34"/>
      <c r="H63" s="34"/>
      <c r="I63" s="53" t="str">
        <f>B8</f>
        <v>LE PERTRE 2</v>
      </c>
      <c r="J63" s="37"/>
      <c r="K63" s="37"/>
      <c r="L63" s="37"/>
      <c r="M63" s="37"/>
      <c r="N63" s="37"/>
      <c r="O63" s="37"/>
      <c r="P63" s="35">
        <v>25</v>
      </c>
      <c r="Q63" s="36">
        <v>11</v>
      </c>
      <c r="R63" s="37">
        <v>25</v>
      </c>
      <c r="S63" s="36">
        <v>20</v>
      </c>
      <c r="T63" s="37">
        <v>20</v>
      </c>
      <c r="U63" s="36">
        <v>25</v>
      </c>
      <c r="V63" s="37">
        <v>22</v>
      </c>
      <c r="W63" s="36">
        <v>25</v>
      </c>
      <c r="X63" s="37">
        <v>14</v>
      </c>
      <c r="Y63" s="38">
        <v>16</v>
      </c>
      <c r="AA63" s="31">
        <f t="shared" si="0"/>
        <v>-1</v>
      </c>
    </row>
    <row r="64" spans="2:27" ht="15.75" thickBot="1">
      <c r="B64" s="58" t="str">
        <f>B6</f>
        <v>GOSNE</v>
      </c>
      <c r="C64" s="39"/>
      <c r="D64" s="39"/>
      <c r="E64" s="40">
        <v>3</v>
      </c>
      <c r="F64" s="41">
        <v>2</v>
      </c>
      <c r="G64" s="41"/>
      <c r="H64" s="41"/>
      <c r="I64" s="55" t="str">
        <f>B7</f>
        <v>JAVENE 1</v>
      </c>
      <c r="J64" s="44"/>
      <c r="K64" s="44"/>
      <c r="L64" s="44"/>
      <c r="M64" s="44"/>
      <c r="N64" s="44"/>
      <c r="O64" s="44"/>
      <c r="P64" s="42">
        <v>14</v>
      </c>
      <c r="Q64" s="43">
        <v>25</v>
      </c>
      <c r="R64" s="44">
        <v>25</v>
      </c>
      <c r="S64" s="43">
        <v>9</v>
      </c>
      <c r="T64" s="44">
        <v>25</v>
      </c>
      <c r="U64" s="43">
        <v>22</v>
      </c>
      <c r="V64" s="44">
        <v>23</v>
      </c>
      <c r="W64" s="43">
        <v>25</v>
      </c>
      <c r="X64" s="44">
        <v>15</v>
      </c>
      <c r="Y64" s="45">
        <v>10</v>
      </c>
      <c r="AA64" s="31">
        <f t="shared" si="0"/>
        <v>1</v>
      </c>
    </row>
    <row r="66" spans="1:27" s="49" customFormat="1" ht="15.75" thickBot="1">
      <c r="A66" s="46" t="s">
        <v>64</v>
      </c>
      <c r="B66" s="46"/>
      <c r="C66" s="19"/>
      <c r="D66" s="19"/>
      <c r="E66" s="20"/>
      <c r="F66" s="20"/>
      <c r="G66" s="20"/>
      <c r="H66" s="20"/>
      <c r="I66" s="47"/>
      <c r="J66" s="46"/>
      <c r="K66" s="46"/>
      <c r="L66" s="46"/>
      <c r="M66" s="46"/>
      <c r="N66" s="48"/>
      <c r="O66" s="48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8"/>
    </row>
    <row r="67" spans="2:27" ht="15">
      <c r="B67" s="56" t="str">
        <f>B6</f>
        <v>GOSNE</v>
      </c>
      <c r="C67" s="23"/>
      <c r="D67" s="23"/>
      <c r="E67" s="24">
        <v>3</v>
      </c>
      <c r="F67" s="25">
        <v>1</v>
      </c>
      <c r="G67" s="25"/>
      <c r="H67" s="25"/>
      <c r="I67" s="51" t="str">
        <f>B14</f>
        <v>MONTENAY</v>
      </c>
      <c r="J67" s="29"/>
      <c r="K67" s="29"/>
      <c r="L67" s="29"/>
      <c r="M67" s="29"/>
      <c r="N67" s="29"/>
      <c r="O67" s="29">
        <v>25</v>
      </c>
      <c r="P67" s="27">
        <v>18</v>
      </c>
      <c r="Q67" s="28">
        <v>15</v>
      </c>
      <c r="R67" s="29">
        <v>25</v>
      </c>
      <c r="S67" s="28">
        <v>25</v>
      </c>
      <c r="T67" s="29">
        <v>18</v>
      </c>
      <c r="U67" s="28">
        <v>25</v>
      </c>
      <c r="V67" s="59">
        <v>20</v>
      </c>
      <c r="W67" s="28"/>
      <c r="X67" s="29"/>
      <c r="Y67" s="30"/>
      <c r="AA67" s="31">
        <f t="shared" si="0"/>
        <v>2</v>
      </c>
    </row>
    <row r="68" spans="2:27" ht="15">
      <c r="B68" s="52" t="str">
        <f>B7</f>
        <v>JAVENE 1</v>
      </c>
      <c r="C68" s="32"/>
      <c r="D68" s="32"/>
      <c r="E68" s="33">
        <v>3</v>
      </c>
      <c r="F68" s="34">
        <v>0</v>
      </c>
      <c r="G68" s="34"/>
      <c r="H68" s="34"/>
      <c r="I68" s="53" t="str">
        <f>B5</f>
        <v>LE PERTRE 1</v>
      </c>
      <c r="J68" s="37"/>
      <c r="K68" s="37"/>
      <c r="L68" s="37"/>
      <c r="M68" s="37"/>
      <c r="N68" s="37"/>
      <c r="O68" s="37"/>
      <c r="P68" s="35">
        <v>25</v>
      </c>
      <c r="Q68" s="36">
        <v>22</v>
      </c>
      <c r="R68" s="37">
        <v>25</v>
      </c>
      <c r="S68" s="36">
        <v>18</v>
      </c>
      <c r="T68" s="37">
        <v>25</v>
      </c>
      <c r="U68" s="36">
        <v>22</v>
      </c>
      <c r="V68" s="37"/>
      <c r="W68" s="36"/>
      <c r="X68" s="37"/>
      <c r="Y68" s="38"/>
      <c r="AA68" s="31">
        <f t="shared" si="0"/>
        <v>3</v>
      </c>
    </row>
    <row r="69" spans="2:27" ht="15">
      <c r="B69" s="52" t="str">
        <f>B8</f>
        <v>LE PERTRE 2</v>
      </c>
      <c r="C69" s="32"/>
      <c r="D69" s="32"/>
      <c r="E69" s="33">
        <v>3</v>
      </c>
      <c r="F69" s="34">
        <v>0</v>
      </c>
      <c r="G69" s="34"/>
      <c r="H69" s="34"/>
      <c r="I69" s="53" t="str">
        <f>B13</f>
        <v>ST PIERRE LA COUR</v>
      </c>
      <c r="J69" s="37"/>
      <c r="K69" s="37"/>
      <c r="L69" s="37"/>
      <c r="M69" s="37"/>
      <c r="N69" s="37"/>
      <c r="O69" s="37"/>
      <c r="P69" s="35">
        <v>25</v>
      </c>
      <c r="Q69" s="36">
        <v>9</v>
      </c>
      <c r="R69" s="37">
        <v>25</v>
      </c>
      <c r="S69" s="36">
        <v>6</v>
      </c>
      <c r="T69" s="37">
        <v>25</v>
      </c>
      <c r="U69" s="36">
        <v>12</v>
      </c>
      <c r="V69" s="37"/>
      <c r="W69" s="36"/>
      <c r="X69" s="37"/>
      <c r="Y69" s="38"/>
      <c r="AA69" s="31">
        <f t="shared" si="0"/>
        <v>3</v>
      </c>
    </row>
    <row r="70" spans="2:27" ht="15">
      <c r="B70" s="52" t="str">
        <f>B9</f>
        <v>TREMBLAY CHAUVIGNE</v>
      </c>
      <c r="C70" s="32"/>
      <c r="D70" s="32"/>
      <c r="E70" s="33">
        <v>1</v>
      </c>
      <c r="F70" s="34">
        <v>3</v>
      </c>
      <c r="G70" s="34"/>
      <c r="H70" s="34"/>
      <c r="I70" s="53" t="str">
        <f>B12</f>
        <v>JAVENE 2</v>
      </c>
      <c r="J70" s="37"/>
      <c r="K70" s="37"/>
      <c r="L70" s="37"/>
      <c r="M70" s="37"/>
      <c r="N70" s="37"/>
      <c r="O70" s="37"/>
      <c r="P70" s="35">
        <v>11</v>
      </c>
      <c r="Q70" s="36">
        <v>25</v>
      </c>
      <c r="R70" s="37">
        <v>25</v>
      </c>
      <c r="S70" s="36">
        <v>14</v>
      </c>
      <c r="T70" s="37">
        <v>21</v>
      </c>
      <c r="U70" s="36">
        <v>25</v>
      </c>
      <c r="V70" s="37">
        <v>10</v>
      </c>
      <c r="W70" s="36">
        <v>25</v>
      </c>
      <c r="X70" s="37"/>
      <c r="Y70" s="38"/>
      <c r="AA70" s="31">
        <f t="shared" si="0"/>
        <v>-2</v>
      </c>
    </row>
    <row r="71" spans="2:27" ht="15.75" thickBot="1">
      <c r="B71" s="54" t="str">
        <f>B10</f>
        <v>ROMAGNE</v>
      </c>
      <c r="C71" s="39"/>
      <c r="D71" s="39"/>
      <c r="E71" s="40">
        <v>1</v>
      </c>
      <c r="F71" s="41">
        <v>3</v>
      </c>
      <c r="G71" s="41"/>
      <c r="H71" s="41"/>
      <c r="I71" s="55" t="str">
        <f>B11</f>
        <v>ST BRICE EN COGLES</v>
      </c>
      <c r="J71" s="44"/>
      <c r="K71" s="44"/>
      <c r="L71" s="44"/>
      <c r="M71" s="44"/>
      <c r="N71" s="44"/>
      <c r="O71" s="44"/>
      <c r="P71" s="42">
        <v>16</v>
      </c>
      <c r="Q71" s="43">
        <v>25</v>
      </c>
      <c r="R71" s="44">
        <v>25</v>
      </c>
      <c r="S71" s="43">
        <v>22</v>
      </c>
      <c r="T71" s="44">
        <v>23</v>
      </c>
      <c r="U71" s="43">
        <v>25</v>
      </c>
      <c r="V71" s="44">
        <v>20</v>
      </c>
      <c r="W71" s="43">
        <v>25</v>
      </c>
      <c r="X71" s="44"/>
      <c r="Y71" s="45"/>
      <c r="AA71" s="31">
        <f t="shared" si="0"/>
        <v>-2</v>
      </c>
    </row>
    <row r="73" spans="1:27" s="49" customFormat="1" ht="15.75" thickBot="1">
      <c r="A73" s="46" t="s">
        <v>65</v>
      </c>
      <c r="B73" s="46"/>
      <c r="C73" s="19"/>
      <c r="D73" s="19"/>
      <c r="E73" s="20"/>
      <c r="F73" s="20"/>
      <c r="G73" s="20"/>
      <c r="H73" s="20"/>
      <c r="I73" s="47"/>
      <c r="J73" s="46"/>
      <c r="K73" s="46"/>
      <c r="L73" s="46"/>
      <c r="M73" s="46"/>
      <c r="N73" s="48"/>
      <c r="O73" s="4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8"/>
    </row>
    <row r="74" spans="2:27" ht="15">
      <c r="B74" s="56" t="str">
        <f>B14</f>
        <v>MONTENAY</v>
      </c>
      <c r="C74" s="23"/>
      <c r="D74" s="23"/>
      <c r="E74" s="24">
        <v>0</v>
      </c>
      <c r="F74" s="25">
        <v>3</v>
      </c>
      <c r="G74" s="25"/>
      <c r="H74" s="25"/>
      <c r="I74" s="51" t="str">
        <f>B10</f>
        <v>ROMAGNE</v>
      </c>
      <c r="J74" s="29"/>
      <c r="K74" s="29"/>
      <c r="L74" s="29"/>
      <c r="M74" s="29"/>
      <c r="N74" s="29"/>
      <c r="O74" s="29"/>
      <c r="P74" s="27">
        <v>24</v>
      </c>
      <c r="Q74" s="28">
        <v>26</v>
      </c>
      <c r="R74" s="29">
        <v>27</v>
      </c>
      <c r="S74" s="28">
        <v>29</v>
      </c>
      <c r="T74" s="29">
        <v>22</v>
      </c>
      <c r="U74" s="28">
        <v>25</v>
      </c>
      <c r="V74" s="29"/>
      <c r="W74" s="28"/>
      <c r="X74" s="29"/>
      <c r="Y74" s="30"/>
      <c r="AA74" s="31">
        <f t="shared" si="0"/>
        <v>-3</v>
      </c>
    </row>
    <row r="75" spans="1:27" ht="15">
      <c r="A75" s="1" t="s">
        <v>88</v>
      </c>
      <c r="B75" s="52" t="str">
        <f>B11</f>
        <v>ST BRICE EN COGLES</v>
      </c>
      <c r="C75" s="32"/>
      <c r="D75" s="32"/>
      <c r="E75" s="33">
        <v>3</v>
      </c>
      <c r="F75" s="34">
        <v>0</v>
      </c>
      <c r="G75" s="34"/>
      <c r="H75" s="34"/>
      <c r="I75" s="53" t="str">
        <f>B9</f>
        <v>TREMBLAY CHAUVIGNE</v>
      </c>
      <c r="J75" s="37"/>
      <c r="K75" s="37"/>
      <c r="L75" s="37"/>
      <c r="M75" s="37"/>
      <c r="N75" s="37"/>
      <c r="O75" s="37"/>
      <c r="P75" s="35">
        <v>28</v>
      </c>
      <c r="Q75" s="36">
        <v>26</v>
      </c>
      <c r="R75" s="37">
        <v>25</v>
      </c>
      <c r="S75" s="36">
        <v>11</v>
      </c>
      <c r="T75" s="37">
        <v>25</v>
      </c>
      <c r="U75" s="36">
        <v>14</v>
      </c>
      <c r="V75" s="37"/>
      <c r="W75" s="36"/>
      <c r="X75" s="37"/>
      <c r="Y75" s="38"/>
      <c r="AA75" s="31">
        <f t="shared" si="0"/>
        <v>3</v>
      </c>
    </row>
    <row r="76" spans="2:27" ht="15">
      <c r="B76" s="52" t="str">
        <f>B12</f>
        <v>JAVENE 2</v>
      </c>
      <c r="C76" s="32"/>
      <c r="D76" s="32"/>
      <c r="E76" s="33">
        <v>3</v>
      </c>
      <c r="F76" s="34">
        <v>1</v>
      </c>
      <c r="G76" s="34"/>
      <c r="H76" s="34"/>
      <c r="I76" s="53" t="str">
        <f>B8</f>
        <v>LE PERTRE 2</v>
      </c>
      <c r="J76" s="37"/>
      <c r="K76" s="37"/>
      <c r="L76" s="37"/>
      <c r="M76" s="37"/>
      <c r="N76" s="37"/>
      <c r="O76" s="37"/>
      <c r="P76" s="35">
        <v>25</v>
      </c>
      <c r="Q76" s="36">
        <v>11</v>
      </c>
      <c r="R76" s="37">
        <v>18</v>
      </c>
      <c r="S76" s="36">
        <v>25</v>
      </c>
      <c r="T76" s="37">
        <v>25</v>
      </c>
      <c r="U76" s="36">
        <v>11</v>
      </c>
      <c r="V76" s="37">
        <v>25</v>
      </c>
      <c r="W76" s="36">
        <v>11</v>
      </c>
      <c r="X76" s="37"/>
      <c r="Y76" s="38"/>
      <c r="AA76" s="31">
        <f t="shared" si="0"/>
        <v>2</v>
      </c>
    </row>
    <row r="77" spans="2:27" ht="15">
      <c r="B77" s="52" t="str">
        <f>B13</f>
        <v>ST PIERRE LA COUR</v>
      </c>
      <c r="C77" s="32"/>
      <c r="D77" s="32"/>
      <c r="E77" s="33">
        <v>0</v>
      </c>
      <c r="F77" s="34">
        <v>3</v>
      </c>
      <c r="G77" s="34"/>
      <c r="H77" s="34"/>
      <c r="I77" s="53" t="str">
        <f>B7</f>
        <v>JAVENE 1</v>
      </c>
      <c r="J77" s="37"/>
      <c r="K77" s="37"/>
      <c r="L77" s="37"/>
      <c r="M77" s="37"/>
      <c r="N77" s="37"/>
      <c r="O77" s="37"/>
      <c r="P77" s="35">
        <v>16</v>
      </c>
      <c r="Q77" s="36">
        <v>25</v>
      </c>
      <c r="R77" s="37">
        <v>19</v>
      </c>
      <c r="S77" s="36">
        <v>25</v>
      </c>
      <c r="T77" s="37">
        <v>17</v>
      </c>
      <c r="U77" s="36">
        <v>25</v>
      </c>
      <c r="V77" s="37"/>
      <c r="W77" s="36"/>
      <c r="X77" s="37"/>
      <c r="Y77" s="38"/>
      <c r="AA77" s="31">
        <f t="shared" si="0"/>
        <v>-3</v>
      </c>
    </row>
    <row r="78" spans="2:27" ht="15.75" thickBot="1">
      <c r="B78" s="54" t="str">
        <f>B5</f>
        <v>LE PERTRE 1</v>
      </c>
      <c r="C78" s="39"/>
      <c r="D78" s="39"/>
      <c r="E78" s="40">
        <v>0</v>
      </c>
      <c r="F78" s="41">
        <v>3</v>
      </c>
      <c r="G78" s="41"/>
      <c r="H78" s="41"/>
      <c r="I78" s="55" t="str">
        <f>B6</f>
        <v>GOSNE</v>
      </c>
      <c r="J78" s="44"/>
      <c r="K78" s="44"/>
      <c r="L78" s="44"/>
      <c r="M78" s="44"/>
      <c r="N78" s="44"/>
      <c r="O78" s="44"/>
      <c r="P78" s="42">
        <v>17</v>
      </c>
      <c r="Q78" s="43">
        <v>25</v>
      </c>
      <c r="R78" s="44">
        <v>10</v>
      </c>
      <c r="S78" s="43">
        <v>25</v>
      </c>
      <c r="T78" s="44">
        <v>21</v>
      </c>
      <c r="U78" s="43">
        <v>25</v>
      </c>
      <c r="V78" s="44"/>
      <c r="W78" s="43"/>
      <c r="X78" s="44"/>
      <c r="Y78" s="45"/>
      <c r="AA78" s="31">
        <f t="shared" si="0"/>
        <v>-3</v>
      </c>
    </row>
    <row r="80" spans="1:27" s="49" customFormat="1" ht="15.75" thickBot="1">
      <c r="A80" s="46" t="s">
        <v>66</v>
      </c>
      <c r="B80" s="46"/>
      <c r="C80" s="19"/>
      <c r="D80" s="19"/>
      <c r="E80" s="20"/>
      <c r="F80" s="20"/>
      <c r="G80" s="20"/>
      <c r="H80" s="20"/>
      <c r="I80" s="47"/>
      <c r="J80" s="46"/>
      <c r="K80" s="46"/>
      <c r="L80" s="46"/>
      <c r="M80" s="46"/>
      <c r="N80" s="48"/>
      <c r="O80" s="48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8"/>
    </row>
    <row r="81" spans="2:27" ht="15">
      <c r="B81" s="56" t="str">
        <f>B14</f>
        <v>MONTENAY</v>
      </c>
      <c r="C81" s="23"/>
      <c r="D81" s="23"/>
      <c r="E81" s="24">
        <v>3</v>
      </c>
      <c r="F81" s="25">
        <v>1</v>
      </c>
      <c r="G81" s="25"/>
      <c r="H81" s="25"/>
      <c r="I81" s="51" t="str">
        <f>B5</f>
        <v>LE PERTRE 1</v>
      </c>
      <c r="J81" s="29"/>
      <c r="K81" s="29"/>
      <c r="L81" s="29"/>
      <c r="M81" s="29"/>
      <c r="N81" s="29"/>
      <c r="O81" s="29"/>
      <c r="P81" s="27">
        <v>25</v>
      </c>
      <c r="Q81" s="28">
        <v>17</v>
      </c>
      <c r="R81" s="29">
        <v>25</v>
      </c>
      <c r="S81" s="28">
        <v>15</v>
      </c>
      <c r="T81" s="29">
        <v>21</v>
      </c>
      <c r="U81" s="28">
        <v>25</v>
      </c>
      <c r="V81" s="29">
        <v>25</v>
      </c>
      <c r="W81" s="28">
        <v>15</v>
      </c>
      <c r="X81" s="29"/>
      <c r="Y81" s="30"/>
      <c r="AA81" s="31">
        <f aca="true" t="shared" si="1" ref="AA81:AA127">E81-F81</f>
        <v>2</v>
      </c>
    </row>
    <row r="82" spans="2:27" ht="15">
      <c r="B82" s="52" t="str">
        <f>B13</f>
        <v>ST PIERRE LA COUR</v>
      </c>
      <c r="C82" s="32"/>
      <c r="D82" s="32"/>
      <c r="E82" s="33">
        <v>1</v>
      </c>
      <c r="F82" s="34">
        <v>3</v>
      </c>
      <c r="G82" s="34"/>
      <c r="H82" s="34"/>
      <c r="I82" s="53" t="str">
        <f>B6</f>
        <v>GOSNE</v>
      </c>
      <c r="J82" s="37"/>
      <c r="K82" s="37"/>
      <c r="L82" s="37"/>
      <c r="M82" s="37"/>
      <c r="N82" s="37"/>
      <c r="O82" s="37"/>
      <c r="P82" s="35">
        <v>18</v>
      </c>
      <c r="Q82" s="36">
        <v>25</v>
      </c>
      <c r="R82" s="37">
        <v>25</v>
      </c>
      <c r="S82" s="36">
        <v>22</v>
      </c>
      <c r="T82" s="37">
        <v>15</v>
      </c>
      <c r="U82" s="36">
        <v>25</v>
      </c>
      <c r="V82" s="37">
        <v>6</v>
      </c>
      <c r="W82" s="36">
        <v>25</v>
      </c>
      <c r="X82" s="37"/>
      <c r="Y82" s="38"/>
      <c r="AA82" s="31">
        <f t="shared" si="1"/>
        <v>-2</v>
      </c>
    </row>
    <row r="83" spans="2:27" ht="15">
      <c r="B83" s="52" t="str">
        <f>B12</f>
        <v>JAVENE 2</v>
      </c>
      <c r="C83" s="32"/>
      <c r="D83" s="32"/>
      <c r="E83" s="33">
        <v>2</v>
      </c>
      <c r="F83" s="34">
        <v>3</v>
      </c>
      <c r="G83" s="34"/>
      <c r="H83" s="34"/>
      <c r="I83" s="53" t="str">
        <f>B7</f>
        <v>JAVENE 1</v>
      </c>
      <c r="J83" s="37"/>
      <c r="K83" s="37"/>
      <c r="L83" s="37"/>
      <c r="M83" s="37"/>
      <c r="N83" s="37"/>
      <c r="O83" s="37"/>
      <c r="P83" s="35">
        <v>14</v>
      </c>
      <c r="Q83" s="36">
        <v>25</v>
      </c>
      <c r="R83" s="37">
        <v>20</v>
      </c>
      <c r="S83" s="36">
        <v>25</v>
      </c>
      <c r="T83" s="37">
        <v>25</v>
      </c>
      <c r="U83" s="36">
        <v>16</v>
      </c>
      <c r="V83" s="37">
        <v>25</v>
      </c>
      <c r="W83" s="36">
        <v>21</v>
      </c>
      <c r="X83" s="37">
        <v>12</v>
      </c>
      <c r="Y83" s="38">
        <v>15</v>
      </c>
      <c r="AA83" s="31">
        <f t="shared" si="1"/>
        <v>-1</v>
      </c>
    </row>
    <row r="84" spans="2:27" ht="15">
      <c r="B84" s="52" t="str">
        <f>B11</f>
        <v>ST BRICE EN COGLES</v>
      </c>
      <c r="C84" s="32"/>
      <c r="D84" s="32"/>
      <c r="E84" s="33">
        <v>3</v>
      </c>
      <c r="F84" s="34">
        <v>0</v>
      </c>
      <c r="G84" s="34"/>
      <c r="H84" s="34"/>
      <c r="I84" s="53" t="str">
        <f>B8</f>
        <v>LE PERTRE 2</v>
      </c>
      <c r="J84" s="37"/>
      <c r="K84" s="37"/>
      <c r="L84" s="37"/>
      <c r="M84" s="37"/>
      <c r="N84" s="37"/>
      <c r="O84" s="37"/>
      <c r="P84" s="35">
        <v>25</v>
      </c>
      <c r="Q84" s="36">
        <v>18</v>
      </c>
      <c r="R84" s="37">
        <v>25</v>
      </c>
      <c r="S84" s="36">
        <v>20</v>
      </c>
      <c r="T84" s="37">
        <v>25</v>
      </c>
      <c r="U84" s="36">
        <v>16</v>
      </c>
      <c r="V84" s="37"/>
      <c r="W84" s="36"/>
      <c r="X84" s="37"/>
      <c r="Y84" s="38"/>
      <c r="AA84" s="31">
        <f t="shared" si="1"/>
        <v>3</v>
      </c>
    </row>
    <row r="85" spans="2:27" ht="15.75" thickBot="1">
      <c r="B85" s="54" t="str">
        <f>B10</f>
        <v>ROMAGNE</v>
      </c>
      <c r="C85" s="39"/>
      <c r="D85" s="39"/>
      <c r="E85" s="40">
        <v>3</v>
      </c>
      <c r="F85" s="41">
        <v>2</v>
      </c>
      <c r="G85" s="41"/>
      <c r="H85" s="41"/>
      <c r="I85" s="55" t="str">
        <f>B9</f>
        <v>TREMBLAY CHAUVIGNE</v>
      </c>
      <c r="J85" s="44"/>
      <c r="K85" s="44"/>
      <c r="L85" s="44"/>
      <c r="M85" s="44"/>
      <c r="N85" s="44"/>
      <c r="O85" s="44"/>
      <c r="P85" s="42">
        <v>25</v>
      </c>
      <c r="Q85" s="43">
        <v>20</v>
      </c>
      <c r="R85" s="44">
        <v>23</v>
      </c>
      <c r="S85" s="43">
        <v>25</v>
      </c>
      <c r="T85" s="44">
        <v>23</v>
      </c>
      <c r="U85" s="43">
        <v>25</v>
      </c>
      <c r="V85" s="44">
        <v>25</v>
      </c>
      <c r="W85" s="43">
        <v>23</v>
      </c>
      <c r="X85" s="44">
        <v>15</v>
      </c>
      <c r="Y85" s="45">
        <v>7</v>
      </c>
      <c r="AA85" s="31">
        <f t="shared" si="1"/>
        <v>1</v>
      </c>
    </row>
    <row r="87" spans="1:27" s="49" customFormat="1" ht="15.75" thickBot="1">
      <c r="A87" s="46" t="s">
        <v>67</v>
      </c>
      <c r="B87" s="46"/>
      <c r="C87" s="19"/>
      <c r="D87" s="19"/>
      <c r="E87" s="20"/>
      <c r="F87" s="20"/>
      <c r="G87" s="20"/>
      <c r="H87" s="20"/>
      <c r="I87" s="47"/>
      <c r="J87" s="46"/>
      <c r="K87" s="46"/>
      <c r="L87" s="46"/>
      <c r="M87" s="46"/>
      <c r="N87" s="48"/>
      <c r="O87" s="48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8"/>
    </row>
    <row r="88" spans="2:27" ht="15">
      <c r="B88" s="56" t="str">
        <f>B14</f>
        <v>MONTENAY</v>
      </c>
      <c r="C88" s="23"/>
      <c r="D88" s="23"/>
      <c r="E88" s="24">
        <v>3</v>
      </c>
      <c r="F88" s="25">
        <v>0</v>
      </c>
      <c r="G88" s="25"/>
      <c r="H88" s="25"/>
      <c r="I88" s="51" t="str">
        <f>B9</f>
        <v>TREMBLAY CHAUVIGNE</v>
      </c>
      <c r="J88" s="29"/>
      <c r="K88" s="29"/>
      <c r="L88" s="29"/>
      <c r="M88" s="29"/>
      <c r="N88" s="29"/>
      <c r="O88" s="29"/>
      <c r="P88" s="27">
        <v>25</v>
      </c>
      <c r="Q88" s="28">
        <v>20</v>
      </c>
      <c r="R88" s="29">
        <v>25</v>
      </c>
      <c r="S88" s="28">
        <v>16</v>
      </c>
      <c r="T88" s="29">
        <v>25</v>
      </c>
      <c r="U88" s="28">
        <v>23</v>
      </c>
      <c r="V88" s="29"/>
      <c r="W88" s="28"/>
      <c r="X88" s="29"/>
      <c r="Y88" s="30"/>
      <c r="AA88" s="31">
        <f t="shared" si="1"/>
        <v>3</v>
      </c>
    </row>
    <row r="89" spans="2:27" ht="15">
      <c r="B89" s="52" t="str">
        <f>B8</f>
        <v>LE PERTRE 2</v>
      </c>
      <c r="C89" s="32"/>
      <c r="D89" s="32"/>
      <c r="E89" s="33">
        <v>0</v>
      </c>
      <c r="F89" s="34">
        <v>3</v>
      </c>
      <c r="G89" s="34"/>
      <c r="H89" s="34"/>
      <c r="I89" s="53" t="str">
        <f>B10</f>
        <v>ROMAGNE</v>
      </c>
      <c r="J89" s="37"/>
      <c r="K89" s="37"/>
      <c r="L89" s="37"/>
      <c r="M89" s="37"/>
      <c r="N89" s="37"/>
      <c r="O89" s="37"/>
      <c r="P89" s="35">
        <v>23</v>
      </c>
      <c r="Q89" s="36">
        <v>25</v>
      </c>
      <c r="R89" s="37">
        <v>21</v>
      </c>
      <c r="S89" s="36">
        <v>25</v>
      </c>
      <c r="T89" s="37">
        <v>23</v>
      </c>
      <c r="U89" s="36">
        <v>25</v>
      </c>
      <c r="V89" s="37"/>
      <c r="W89" s="36"/>
      <c r="X89" s="37"/>
      <c r="Y89" s="38"/>
      <c r="AA89" s="31">
        <f t="shared" si="1"/>
        <v>-3</v>
      </c>
    </row>
    <row r="90" spans="2:27" ht="15">
      <c r="B90" s="52" t="str">
        <f>B7</f>
        <v>JAVENE 1</v>
      </c>
      <c r="C90" s="32"/>
      <c r="D90" s="32"/>
      <c r="E90" s="33">
        <v>3</v>
      </c>
      <c r="F90" s="34">
        <v>1</v>
      </c>
      <c r="G90" s="34"/>
      <c r="H90" s="34"/>
      <c r="I90" s="53" t="str">
        <f>B11</f>
        <v>ST BRICE EN COGLES</v>
      </c>
      <c r="J90" s="37"/>
      <c r="K90" s="37"/>
      <c r="L90" s="37"/>
      <c r="M90" s="37"/>
      <c r="N90" s="37"/>
      <c r="O90" s="37"/>
      <c r="P90" s="35">
        <v>25</v>
      </c>
      <c r="Q90" s="36">
        <v>17</v>
      </c>
      <c r="R90" s="37">
        <v>17</v>
      </c>
      <c r="S90" s="36">
        <v>25</v>
      </c>
      <c r="T90" s="37">
        <v>25</v>
      </c>
      <c r="U90" s="36">
        <v>19</v>
      </c>
      <c r="V90" s="37">
        <v>25</v>
      </c>
      <c r="W90" s="36">
        <v>11</v>
      </c>
      <c r="X90" s="37"/>
      <c r="Y90" s="38"/>
      <c r="AA90" s="31">
        <f t="shared" si="1"/>
        <v>2</v>
      </c>
    </row>
    <row r="91" spans="1:27" ht="15">
      <c r="A91" s="1" t="s">
        <v>90</v>
      </c>
      <c r="B91" s="52" t="str">
        <f>B6</f>
        <v>GOSNE</v>
      </c>
      <c r="C91" s="32"/>
      <c r="D91" s="32"/>
      <c r="E91" s="33">
        <v>3</v>
      </c>
      <c r="F91" s="34">
        <v>0</v>
      </c>
      <c r="G91" s="34"/>
      <c r="H91" s="34"/>
      <c r="I91" s="53" t="str">
        <f>B12</f>
        <v>JAVENE 2</v>
      </c>
      <c r="J91" s="37"/>
      <c r="K91" s="37"/>
      <c r="L91" s="37"/>
      <c r="M91" s="37"/>
      <c r="N91" s="37"/>
      <c r="O91" s="37"/>
      <c r="P91" s="35">
        <v>25</v>
      </c>
      <c r="Q91" s="36">
        <v>16</v>
      </c>
      <c r="R91" s="37">
        <v>25</v>
      </c>
      <c r="S91" s="36">
        <v>20</v>
      </c>
      <c r="T91" s="37">
        <v>25</v>
      </c>
      <c r="U91" s="36">
        <v>15</v>
      </c>
      <c r="V91" s="37"/>
      <c r="W91" s="36"/>
      <c r="X91" s="37"/>
      <c r="Y91" s="38"/>
      <c r="AA91" s="31">
        <f t="shared" si="1"/>
        <v>3</v>
      </c>
    </row>
    <row r="92" spans="2:27" ht="15.75" thickBot="1">
      <c r="B92" s="54" t="str">
        <f>B5</f>
        <v>LE PERTRE 1</v>
      </c>
      <c r="C92" s="39"/>
      <c r="D92" s="39"/>
      <c r="E92" s="40">
        <v>3</v>
      </c>
      <c r="F92" s="41">
        <v>0</v>
      </c>
      <c r="G92" s="41"/>
      <c r="H92" s="41"/>
      <c r="I92" s="55" t="str">
        <f>B13</f>
        <v>ST PIERRE LA COUR</v>
      </c>
      <c r="J92" s="44"/>
      <c r="K92" s="44"/>
      <c r="L92" s="44"/>
      <c r="M92" s="44"/>
      <c r="N92" s="44"/>
      <c r="O92" s="44"/>
      <c r="P92" s="42">
        <v>25</v>
      </c>
      <c r="Q92" s="43">
        <v>23</v>
      </c>
      <c r="R92" s="44">
        <v>25</v>
      </c>
      <c r="S92" s="43">
        <v>19</v>
      </c>
      <c r="T92" s="44">
        <v>27</v>
      </c>
      <c r="U92" s="43">
        <v>25</v>
      </c>
      <c r="V92" s="44"/>
      <c r="W92" s="43"/>
      <c r="X92" s="44"/>
      <c r="Y92" s="45"/>
      <c r="AA92" s="31">
        <f t="shared" si="1"/>
        <v>3</v>
      </c>
    </row>
    <row r="94" spans="1:27" s="49" customFormat="1" ht="15.75" thickBot="1">
      <c r="A94" s="46" t="s">
        <v>68</v>
      </c>
      <c r="B94" s="46"/>
      <c r="C94" s="19"/>
      <c r="D94" s="19"/>
      <c r="E94" s="20"/>
      <c r="F94" s="20"/>
      <c r="G94" s="20"/>
      <c r="H94" s="20"/>
      <c r="I94" s="47"/>
      <c r="J94" s="46"/>
      <c r="K94" s="46"/>
      <c r="L94" s="46"/>
      <c r="M94" s="46"/>
      <c r="N94" s="48"/>
      <c r="O94" s="48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8"/>
    </row>
    <row r="95" spans="2:27" ht="15">
      <c r="B95" s="56" t="str">
        <f>B13</f>
        <v>ST PIERRE LA COUR</v>
      </c>
      <c r="C95" s="23"/>
      <c r="D95" s="23"/>
      <c r="E95" s="24">
        <v>1</v>
      </c>
      <c r="F95" s="25">
        <v>3</v>
      </c>
      <c r="G95" s="25"/>
      <c r="H95" s="25"/>
      <c r="I95" s="51" t="str">
        <f>B14</f>
        <v>MONTENAY</v>
      </c>
      <c r="J95" s="29"/>
      <c r="K95" s="29"/>
      <c r="L95" s="29"/>
      <c r="M95" s="29"/>
      <c r="N95" s="29"/>
      <c r="O95" s="29"/>
      <c r="P95" s="27">
        <v>25</v>
      </c>
      <c r="Q95" s="28">
        <v>20</v>
      </c>
      <c r="R95" s="29">
        <v>21</v>
      </c>
      <c r="S95" s="28">
        <v>25</v>
      </c>
      <c r="T95" s="29">
        <v>17</v>
      </c>
      <c r="U95" s="28">
        <v>25</v>
      </c>
      <c r="V95" s="29">
        <v>17</v>
      </c>
      <c r="W95" s="28">
        <v>25</v>
      </c>
      <c r="X95" s="29"/>
      <c r="Y95" s="30"/>
      <c r="AA95" s="31">
        <f t="shared" si="1"/>
        <v>-2</v>
      </c>
    </row>
    <row r="96" spans="2:27" ht="15">
      <c r="B96" s="52" t="str">
        <f>B12</f>
        <v>JAVENE 2</v>
      </c>
      <c r="C96" s="32"/>
      <c r="D96" s="32"/>
      <c r="E96" s="33">
        <v>3</v>
      </c>
      <c r="F96" s="34">
        <v>0</v>
      </c>
      <c r="G96" s="34"/>
      <c r="H96" s="34"/>
      <c r="I96" s="53" t="str">
        <f>B5</f>
        <v>LE PERTRE 1</v>
      </c>
      <c r="J96" s="37"/>
      <c r="K96" s="37"/>
      <c r="L96" s="37"/>
      <c r="M96" s="37"/>
      <c r="N96" s="37"/>
      <c r="O96" s="37"/>
      <c r="P96" s="35">
        <v>25</v>
      </c>
      <c r="Q96" s="36">
        <v>14</v>
      </c>
      <c r="R96" s="37">
        <v>25</v>
      </c>
      <c r="S96" s="36">
        <v>22</v>
      </c>
      <c r="T96" s="37">
        <v>25</v>
      </c>
      <c r="U96" s="36">
        <v>19</v>
      </c>
      <c r="V96" s="37"/>
      <c r="W96" s="36"/>
      <c r="X96" s="37"/>
      <c r="Y96" s="38"/>
      <c r="AA96" s="31">
        <f t="shared" si="1"/>
        <v>3</v>
      </c>
    </row>
    <row r="97" spans="2:27" ht="15">
      <c r="B97" s="52" t="str">
        <f>B11</f>
        <v>ST BRICE EN COGLES</v>
      </c>
      <c r="C97" s="32"/>
      <c r="D97" s="32"/>
      <c r="E97" s="33">
        <v>1</v>
      </c>
      <c r="F97" s="34">
        <v>3</v>
      </c>
      <c r="G97" s="34"/>
      <c r="H97" s="34"/>
      <c r="I97" s="53" t="str">
        <f>B6</f>
        <v>GOSNE</v>
      </c>
      <c r="J97" s="37"/>
      <c r="K97" s="37"/>
      <c r="L97" s="37"/>
      <c r="M97" s="37"/>
      <c r="N97" s="37"/>
      <c r="O97" s="37"/>
      <c r="P97" s="35">
        <v>19</v>
      </c>
      <c r="Q97" s="36">
        <v>25</v>
      </c>
      <c r="R97" s="37">
        <v>25</v>
      </c>
      <c r="S97" s="36">
        <v>22</v>
      </c>
      <c r="T97" s="37">
        <v>9</v>
      </c>
      <c r="U97" s="36">
        <v>25</v>
      </c>
      <c r="V97" s="37">
        <v>23</v>
      </c>
      <c r="W97" s="36">
        <v>25</v>
      </c>
      <c r="X97" s="37"/>
      <c r="Y97" s="38"/>
      <c r="AA97" s="31">
        <f t="shared" si="1"/>
        <v>-2</v>
      </c>
    </row>
    <row r="98" spans="2:27" ht="15">
      <c r="B98" s="52" t="str">
        <f>B10</f>
        <v>ROMAGNE</v>
      </c>
      <c r="C98" s="32"/>
      <c r="D98" s="32"/>
      <c r="E98" s="33">
        <v>0</v>
      </c>
      <c r="F98" s="34">
        <v>3</v>
      </c>
      <c r="G98" s="34"/>
      <c r="H98" s="34"/>
      <c r="I98" s="53" t="str">
        <f>B7</f>
        <v>JAVENE 1</v>
      </c>
      <c r="J98" s="37"/>
      <c r="K98" s="37"/>
      <c r="L98" s="37"/>
      <c r="M98" s="37"/>
      <c r="N98" s="37"/>
      <c r="O98" s="37"/>
      <c r="P98" s="35">
        <v>21</v>
      </c>
      <c r="Q98" s="36">
        <v>25</v>
      </c>
      <c r="R98" s="37">
        <v>20</v>
      </c>
      <c r="S98" s="36">
        <v>25</v>
      </c>
      <c r="T98" s="37">
        <v>23</v>
      </c>
      <c r="U98" s="36">
        <v>25</v>
      </c>
      <c r="V98" s="37"/>
      <c r="W98" s="36"/>
      <c r="X98" s="37"/>
      <c r="Y98" s="38"/>
      <c r="AA98" s="31">
        <f t="shared" si="1"/>
        <v>-3</v>
      </c>
    </row>
    <row r="99" spans="2:27" ht="15.75" thickBot="1">
      <c r="B99" s="54" t="str">
        <f>B9</f>
        <v>TREMBLAY CHAUVIGNE</v>
      </c>
      <c r="C99" s="39"/>
      <c r="D99" s="39"/>
      <c r="E99" s="40">
        <v>1</v>
      </c>
      <c r="F99" s="41">
        <v>3</v>
      </c>
      <c r="G99" s="41"/>
      <c r="H99" s="41"/>
      <c r="I99" s="55" t="str">
        <f>B8</f>
        <v>LE PERTRE 2</v>
      </c>
      <c r="J99" s="44"/>
      <c r="K99" s="44"/>
      <c r="L99" s="44"/>
      <c r="M99" s="44"/>
      <c r="N99" s="44"/>
      <c r="O99" s="44"/>
      <c r="P99" s="42">
        <v>25</v>
      </c>
      <c r="Q99" s="43">
        <v>14</v>
      </c>
      <c r="R99" s="44">
        <v>17</v>
      </c>
      <c r="S99" s="43">
        <v>25</v>
      </c>
      <c r="T99" s="44">
        <v>17</v>
      </c>
      <c r="U99" s="43">
        <v>25</v>
      </c>
      <c r="V99" s="44">
        <v>18</v>
      </c>
      <c r="W99" s="43">
        <v>25</v>
      </c>
      <c r="X99" s="44"/>
      <c r="Y99" s="45"/>
      <c r="AA99" s="31">
        <f t="shared" si="1"/>
        <v>-2</v>
      </c>
    </row>
    <row r="101" spans="1:27" s="49" customFormat="1" ht="15.75" thickBot="1">
      <c r="A101" s="46" t="s">
        <v>69</v>
      </c>
      <c r="B101" s="46"/>
      <c r="C101" s="19"/>
      <c r="D101" s="19"/>
      <c r="E101" s="20"/>
      <c r="F101" s="20"/>
      <c r="G101" s="20"/>
      <c r="H101" s="20"/>
      <c r="I101" s="47"/>
      <c r="J101" s="46"/>
      <c r="K101" s="46"/>
      <c r="L101" s="46"/>
      <c r="M101" s="46"/>
      <c r="N101" s="48"/>
      <c r="O101" s="48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8"/>
    </row>
    <row r="102" spans="2:27" ht="15">
      <c r="B102" s="56" t="str">
        <f>B14</f>
        <v>MONTENAY</v>
      </c>
      <c r="C102" s="23"/>
      <c r="D102" s="23"/>
      <c r="E102" s="24">
        <v>3</v>
      </c>
      <c r="F102" s="25">
        <v>0</v>
      </c>
      <c r="G102" s="25"/>
      <c r="H102" s="25"/>
      <c r="I102" s="51" t="str">
        <f>B8</f>
        <v>LE PERTRE 2</v>
      </c>
      <c r="J102" s="29"/>
      <c r="K102" s="29"/>
      <c r="L102" s="29"/>
      <c r="M102" s="29"/>
      <c r="N102" s="29"/>
      <c r="O102" s="29"/>
      <c r="P102" s="27">
        <v>25</v>
      </c>
      <c r="Q102" s="28">
        <v>21</v>
      </c>
      <c r="R102" s="29">
        <v>25</v>
      </c>
      <c r="S102" s="28">
        <v>21</v>
      </c>
      <c r="T102" s="29">
        <v>25</v>
      </c>
      <c r="U102" s="28">
        <v>18</v>
      </c>
      <c r="V102" s="29"/>
      <c r="W102" s="28"/>
      <c r="X102" s="29"/>
      <c r="Y102" s="30"/>
      <c r="AA102" s="31">
        <f t="shared" si="1"/>
        <v>3</v>
      </c>
    </row>
    <row r="103" spans="1:27" ht="15">
      <c r="A103" s="1" t="s">
        <v>91</v>
      </c>
      <c r="B103" s="52" t="str">
        <f>B7</f>
        <v>JAVENE 1</v>
      </c>
      <c r="C103" s="32"/>
      <c r="D103" s="32"/>
      <c r="E103" s="33">
        <v>3</v>
      </c>
      <c r="F103" s="34">
        <v>0</v>
      </c>
      <c r="G103" s="34"/>
      <c r="H103" s="34"/>
      <c r="I103" s="53" t="str">
        <f>B9</f>
        <v>TREMBLAY CHAUVIGNE</v>
      </c>
      <c r="J103" s="37"/>
      <c r="K103" s="37"/>
      <c r="L103" s="37"/>
      <c r="M103" s="37"/>
      <c r="N103" s="37"/>
      <c r="O103" s="37"/>
      <c r="P103" s="35">
        <v>25</v>
      </c>
      <c r="Q103" s="36">
        <v>23</v>
      </c>
      <c r="R103" s="37">
        <v>25</v>
      </c>
      <c r="S103" s="36">
        <v>21</v>
      </c>
      <c r="T103" s="37">
        <v>25</v>
      </c>
      <c r="U103" s="36">
        <v>19</v>
      </c>
      <c r="V103" s="37"/>
      <c r="W103" s="36"/>
      <c r="X103" s="37"/>
      <c r="Y103" s="38"/>
      <c r="AA103" s="31">
        <f t="shared" si="1"/>
        <v>3</v>
      </c>
    </row>
    <row r="104" spans="2:27" ht="15">
      <c r="B104" s="52" t="str">
        <f>B6</f>
        <v>GOSNE</v>
      </c>
      <c r="C104" s="32"/>
      <c r="D104" s="32"/>
      <c r="E104" s="33">
        <v>3</v>
      </c>
      <c r="F104" s="34">
        <v>0</v>
      </c>
      <c r="G104" s="34"/>
      <c r="H104" s="34"/>
      <c r="I104" s="53" t="str">
        <f>B10</f>
        <v>ROMAGNE</v>
      </c>
      <c r="J104" s="37"/>
      <c r="K104" s="37"/>
      <c r="L104" s="37"/>
      <c r="M104" s="37"/>
      <c r="N104" s="37"/>
      <c r="O104" s="37"/>
      <c r="P104" s="35">
        <v>25</v>
      </c>
      <c r="Q104" s="36">
        <v>14</v>
      </c>
      <c r="R104" s="37">
        <v>28</v>
      </c>
      <c r="S104" s="36">
        <v>26</v>
      </c>
      <c r="T104" s="37">
        <v>25</v>
      </c>
      <c r="U104" s="36">
        <v>13</v>
      </c>
      <c r="V104" s="37"/>
      <c r="W104" s="36"/>
      <c r="X104" s="37"/>
      <c r="Y104" s="38"/>
      <c r="AA104" s="31">
        <f t="shared" si="1"/>
        <v>3</v>
      </c>
    </row>
    <row r="105" spans="2:27" ht="15">
      <c r="B105" s="52" t="str">
        <f>B5</f>
        <v>LE PERTRE 1</v>
      </c>
      <c r="C105" s="32"/>
      <c r="D105" s="32"/>
      <c r="E105" s="33">
        <v>1</v>
      </c>
      <c r="F105" s="34">
        <v>3</v>
      </c>
      <c r="G105" s="34"/>
      <c r="H105" s="34"/>
      <c r="I105" s="53" t="str">
        <f>B11</f>
        <v>ST BRICE EN COGLES</v>
      </c>
      <c r="J105" s="37"/>
      <c r="K105" s="37"/>
      <c r="L105" s="37"/>
      <c r="M105" s="37"/>
      <c r="N105" s="37"/>
      <c r="O105" s="37"/>
      <c r="P105" s="35">
        <v>21</v>
      </c>
      <c r="Q105" s="36">
        <v>25</v>
      </c>
      <c r="R105" s="37">
        <v>13</v>
      </c>
      <c r="S105" s="36">
        <v>25</v>
      </c>
      <c r="T105" s="37">
        <v>25</v>
      </c>
      <c r="U105" s="36">
        <v>20</v>
      </c>
      <c r="V105" s="37">
        <v>19</v>
      </c>
      <c r="W105" s="36">
        <v>25</v>
      </c>
      <c r="X105" s="37"/>
      <c r="Y105" s="38"/>
      <c r="AA105" s="31">
        <f t="shared" si="1"/>
        <v>-2</v>
      </c>
    </row>
    <row r="106" spans="2:27" ht="15.75" thickBot="1">
      <c r="B106" s="54" t="str">
        <f>B13</f>
        <v>ST PIERRE LA COUR</v>
      </c>
      <c r="C106" s="39"/>
      <c r="D106" s="39">
        <v>1</v>
      </c>
      <c r="E106" s="40"/>
      <c r="F106" s="41"/>
      <c r="G106" s="41">
        <v>1</v>
      </c>
      <c r="H106" s="41"/>
      <c r="I106" s="55" t="str">
        <f>B12</f>
        <v>JAVENE 2</v>
      </c>
      <c r="J106" s="44"/>
      <c r="K106" s="44"/>
      <c r="L106" s="44"/>
      <c r="M106" s="44"/>
      <c r="N106" s="44"/>
      <c r="O106" s="44"/>
      <c r="P106" s="42"/>
      <c r="Q106" s="43"/>
      <c r="R106" s="44"/>
      <c r="S106" s="43"/>
      <c r="T106" s="44"/>
      <c r="U106" s="43"/>
      <c r="V106" s="44"/>
      <c r="W106" s="43"/>
      <c r="X106" s="44"/>
      <c r="Y106" s="45"/>
      <c r="AA106" s="31">
        <f t="shared" si="1"/>
        <v>0</v>
      </c>
    </row>
    <row r="108" spans="1:27" s="49" customFormat="1" ht="15.75" thickBot="1">
      <c r="A108" s="46" t="s">
        <v>70</v>
      </c>
      <c r="B108" s="46"/>
      <c r="C108" s="19"/>
      <c r="D108" s="19"/>
      <c r="E108" s="20"/>
      <c r="F108" s="20"/>
      <c r="G108" s="20"/>
      <c r="H108" s="20"/>
      <c r="I108" s="47"/>
      <c r="J108" s="46"/>
      <c r="K108" s="46"/>
      <c r="L108" s="46"/>
      <c r="M108" s="46"/>
      <c r="N108" s="48"/>
      <c r="O108" s="48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8"/>
    </row>
    <row r="109" spans="2:27" ht="15">
      <c r="B109" s="56" t="str">
        <f>B12</f>
        <v>JAVENE 2</v>
      </c>
      <c r="C109" s="23"/>
      <c r="D109" s="23"/>
      <c r="E109" s="24">
        <v>3</v>
      </c>
      <c r="F109" s="25">
        <v>1</v>
      </c>
      <c r="G109" s="25"/>
      <c r="H109" s="25"/>
      <c r="I109" s="51" t="str">
        <f>B14</f>
        <v>MONTENAY</v>
      </c>
      <c r="J109" s="29"/>
      <c r="K109" s="29"/>
      <c r="L109" s="29"/>
      <c r="M109" s="29"/>
      <c r="N109" s="29"/>
      <c r="O109" s="29"/>
      <c r="P109" s="27">
        <v>18</v>
      </c>
      <c r="Q109" s="28">
        <v>25</v>
      </c>
      <c r="R109" s="29">
        <v>25</v>
      </c>
      <c r="S109" s="28">
        <v>20</v>
      </c>
      <c r="T109" s="29">
        <v>25</v>
      </c>
      <c r="U109" s="28">
        <v>15</v>
      </c>
      <c r="V109" s="29">
        <v>25</v>
      </c>
      <c r="W109" s="28">
        <v>22</v>
      </c>
      <c r="X109" s="29"/>
      <c r="Y109" s="30"/>
      <c r="AA109" s="31">
        <f t="shared" si="1"/>
        <v>2</v>
      </c>
    </row>
    <row r="110" spans="2:27" ht="15">
      <c r="B110" s="52" t="str">
        <f>B11</f>
        <v>ST BRICE EN COGLES</v>
      </c>
      <c r="C110" s="32"/>
      <c r="D110" s="32"/>
      <c r="E110" s="33">
        <v>3</v>
      </c>
      <c r="F110" s="34">
        <v>0</v>
      </c>
      <c r="G110" s="34"/>
      <c r="H110" s="34"/>
      <c r="I110" s="53" t="str">
        <f>B13</f>
        <v>ST PIERRE LA COUR</v>
      </c>
      <c r="J110" s="37"/>
      <c r="K110" s="37"/>
      <c r="L110" s="37"/>
      <c r="M110" s="37"/>
      <c r="N110" s="37"/>
      <c r="O110" s="37"/>
      <c r="P110" s="35">
        <v>25</v>
      </c>
      <c r="Q110" s="36">
        <v>10</v>
      </c>
      <c r="R110" s="37">
        <v>25</v>
      </c>
      <c r="S110" s="36">
        <v>21</v>
      </c>
      <c r="T110" s="37">
        <v>25</v>
      </c>
      <c r="U110" s="36">
        <v>22</v>
      </c>
      <c r="V110" s="37"/>
      <c r="W110" s="36"/>
      <c r="X110" s="37"/>
      <c r="Y110" s="38"/>
      <c r="AA110" s="31">
        <f t="shared" si="1"/>
        <v>3</v>
      </c>
    </row>
    <row r="111" spans="2:27" ht="15">
      <c r="B111" s="52" t="str">
        <f>B10</f>
        <v>ROMAGNE</v>
      </c>
      <c r="C111" s="32"/>
      <c r="D111" s="32"/>
      <c r="E111" s="33">
        <v>3</v>
      </c>
      <c r="F111" s="34">
        <v>0</v>
      </c>
      <c r="G111" s="34"/>
      <c r="H111" s="34"/>
      <c r="I111" s="53" t="str">
        <f>B5</f>
        <v>LE PERTRE 1</v>
      </c>
      <c r="J111" s="37"/>
      <c r="K111" s="37"/>
      <c r="L111" s="37"/>
      <c r="M111" s="37"/>
      <c r="N111" s="37"/>
      <c r="O111" s="37"/>
      <c r="P111" s="35">
        <v>25</v>
      </c>
      <c r="Q111" s="36">
        <v>18</v>
      </c>
      <c r="R111" s="37">
        <v>25</v>
      </c>
      <c r="S111" s="36">
        <v>23</v>
      </c>
      <c r="T111" s="37">
        <v>30</v>
      </c>
      <c r="U111" s="36">
        <v>28</v>
      </c>
      <c r="V111" s="37"/>
      <c r="W111" s="36"/>
      <c r="X111" s="37"/>
      <c r="Y111" s="38"/>
      <c r="AA111" s="31">
        <f t="shared" si="1"/>
        <v>3</v>
      </c>
    </row>
    <row r="112" spans="2:27" ht="15">
      <c r="B112" s="52" t="str">
        <f>B9</f>
        <v>TREMBLAY CHAUVIGNE</v>
      </c>
      <c r="C112" s="32"/>
      <c r="D112" s="32"/>
      <c r="E112" s="33">
        <v>0</v>
      </c>
      <c r="F112" s="34">
        <v>3</v>
      </c>
      <c r="G112" s="34"/>
      <c r="H112" s="34"/>
      <c r="I112" s="53" t="str">
        <f>B6</f>
        <v>GOSNE</v>
      </c>
      <c r="J112" s="37"/>
      <c r="K112" s="37"/>
      <c r="L112" s="37"/>
      <c r="M112" s="37"/>
      <c r="N112" s="37"/>
      <c r="O112" s="37"/>
      <c r="P112" s="35">
        <v>12</v>
      </c>
      <c r="Q112" s="36">
        <v>25</v>
      </c>
      <c r="R112" s="37">
        <v>11</v>
      </c>
      <c r="S112" s="36">
        <v>25</v>
      </c>
      <c r="T112" s="37">
        <v>14</v>
      </c>
      <c r="U112" s="36">
        <v>25</v>
      </c>
      <c r="V112" s="37"/>
      <c r="W112" s="36"/>
      <c r="X112" s="37"/>
      <c r="Y112" s="38"/>
      <c r="AA112" s="31">
        <f t="shared" si="1"/>
        <v>-3</v>
      </c>
    </row>
    <row r="113" spans="2:27" ht="15.75" thickBot="1">
      <c r="B113" s="54" t="str">
        <f>B8</f>
        <v>LE PERTRE 2</v>
      </c>
      <c r="C113" s="39"/>
      <c r="D113" s="39"/>
      <c r="E113" s="40">
        <v>3</v>
      </c>
      <c r="F113" s="41">
        <v>0</v>
      </c>
      <c r="G113" s="41"/>
      <c r="H113" s="41"/>
      <c r="I113" s="55" t="str">
        <f>B7</f>
        <v>JAVENE 1</v>
      </c>
      <c r="J113" s="44"/>
      <c r="K113" s="44"/>
      <c r="L113" s="44"/>
      <c r="M113" s="44"/>
      <c r="N113" s="44"/>
      <c r="O113" s="44"/>
      <c r="P113" s="42">
        <v>25</v>
      </c>
      <c r="Q113" s="43">
        <v>17</v>
      </c>
      <c r="R113" s="44">
        <v>25</v>
      </c>
      <c r="S113" s="43">
        <v>17</v>
      </c>
      <c r="T113" s="44">
        <v>25</v>
      </c>
      <c r="U113" s="43">
        <v>16</v>
      </c>
      <c r="V113" s="44"/>
      <c r="W113" s="43"/>
      <c r="X113" s="44"/>
      <c r="Y113" s="45"/>
      <c r="AA113" s="31">
        <f t="shared" si="1"/>
        <v>3</v>
      </c>
    </row>
    <row r="115" spans="1:27" s="49" customFormat="1" ht="15.75" thickBot="1">
      <c r="A115" s="46" t="s">
        <v>71</v>
      </c>
      <c r="B115" s="46"/>
      <c r="C115" s="19"/>
      <c r="D115" s="19"/>
      <c r="E115" s="20"/>
      <c r="F115" s="20"/>
      <c r="G115" s="20"/>
      <c r="H115" s="20"/>
      <c r="I115" s="47"/>
      <c r="J115" s="46"/>
      <c r="K115" s="46"/>
      <c r="L115" s="46"/>
      <c r="M115" s="46"/>
      <c r="N115" s="48"/>
      <c r="O115" s="48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8"/>
    </row>
    <row r="116" spans="2:27" ht="15">
      <c r="B116" s="56" t="str">
        <f>B14</f>
        <v>MONTENAY</v>
      </c>
      <c r="C116" s="23"/>
      <c r="D116" s="23"/>
      <c r="E116" s="24">
        <v>1</v>
      </c>
      <c r="F116" s="25">
        <v>3</v>
      </c>
      <c r="G116" s="25"/>
      <c r="H116" s="25"/>
      <c r="I116" s="51" t="str">
        <f>B7</f>
        <v>JAVENE 1</v>
      </c>
      <c r="J116" s="29"/>
      <c r="K116" s="29"/>
      <c r="L116" s="29"/>
      <c r="M116" s="29"/>
      <c r="N116" s="29"/>
      <c r="O116" s="29"/>
      <c r="P116" s="27">
        <v>25</v>
      </c>
      <c r="Q116" s="28">
        <v>21</v>
      </c>
      <c r="R116" s="29">
        <v>12</v>
      </c>
      <c r="S116" s="28">
        <v>25</v>
      </c>
      <c r="T116" s="29">
        <v>21</v>
      </c>
      <c r="U116" s="28">
        <v>25</v>
      </c>
      <c r="V116" s="29">
        <v>15</v>
      </c>
      <c r="W116" s="28">
        <v>25</v>
      </c>
      <c r="X116" s="29"/>
      <c r="Y116" s="30"/>
      <c r="AA116" s="31">
        <f t="shared" si="1"/>
        <v>-2</v>
      </c>
    </row>
    <row r="117" spans="2:27" ht="15">
      <c r="B117" s="52" t="str">
        <f>B6</f>
        <v>GOSNE</v>
      </c>
      <c r="C117" s="32"/>
      <c r="D117" s="32"/>
      <c r="E117" s="33">
        <v>3</v>
      </c>
      <c r="F117" s="34">
        <v>0</v>
      </c>
      <c r="G117" s="34"/>
      <c r="H117" s="34"/>
      <c r="I117" s="53" t="str">
        <f>B8</f>
        <v>LE PERTRE 2</v>
      </c>
      <c r="J117" s="37"/>
      <c r="K117" s="37"/>
      <c r="L117" s="37"/>
      <c r="M117" s="37"/>
      <c r="N117" s="37"/>
      <c r="O117" s="37"/>
      <c r="P117" s="35">
        <v>27</v>
      </c>
      <c r="Q117" s="36">
        <v>25</v>
      </c>
      <c r="R117" s="37">
        <v>25</v>
      </c>
      <c r="S117" s="36">
        <v>19</v>
      </c>
      <c r="T117" s="37">
        <v>25</v>
      </c>
      <c r="U117" s="36">
        <v>19</v>
      </c>
      <c r="V117" s="37"/>
      <c r="W117" s="36"/>
      <c r="X117" s="37"/>
      <c r="Y117" s="38"/>
      <c r="AA117" s="31">
        <f t="shared" si="1"/>
        <v>3</v>
      </c>
    </row>
    <row r="118" spans="2:27" ht="15">
      <c r="B118" s="52" t="str">
        <f>B5</f>
        <v>LE PERTRE 1</v>
      </c>
      <c r="C118" s="32"/>
      <c r="D118" s="32"/>
      <c r="E118" s="33">
        <v>0</v>
      </c>
      <c r="F118" s="34">
        <v>3</v>
      </c>
      <c r="G118" s="34"/>
      <c r="H118" s="34"/>
      <c r="I118" s="53" t="str">
        <f>B9</f>
        <v>TREMBLAY CHAUVIGNE</v>
      </c>
      <c r="J118" s="37"/>
      <c r="K118" s="37"/>
      <c r="L118" s="37"/>
      <c r="M118" s="37"/>
      <c r="N118" s="37"/>
      <c r="O118" s="37"/>
      <c r="P118" s="35">
        <v>22</v>
      </c>
      <c r="Q118" s="36">
        <v>25</v>
      </c>
      <c r="R118" s="37">
        <v>15</v>
      </c>
      <c r="S118" s="36">
        <v>25</v>
      </c>
      <c r="T118" s="37">
        <v>23</v>
      </c>
      <c r="U118" s="36">
        <v>25</v>
      </c>
      <c r="V118" s="37"/>
      <c r="W118" s="36"/>
      <c r="X118" s="37"/>
      <c r="Y118" s="38"/>
      <c r="AA118" s="31">
        <f t="shared" si="1"/>
        <v>-3</v>
      </c>
    </row>
    <row r="119" spans="2:27" ht="15">
      <c r="B119" s="52" t="str">
        <f>B13</f>
        <v>ST PIERRE LA COUR</v>
      </c>
      <c r="C119" s="32"/>
      <c r="D119" s="32"/>
      <c r="E119" s="33">
        <v>0</v>
      </c>
      <c r="F119" s="34">
        <v>3</v>
      </c>
      <c r="G119" s="34"/>
      <c r="H119" s="34"/>
      <c r="I119" s="53" t="str">
        <f>B10</f>
        <v>ROMAGNE</v>
      </c>
      <c r="J119" s="37"/>
      <c r="K119" s="37"/>
      <c r="L119" s="37"/>
      <c r="M119" s="37"/>
      <c r="N119" s="37"/>
      <c r="O119" s="37"/>
      <c r="P119" s="35">
        <v>22</v>
      </c>
      <c r="Q119" s="36">
        <v>25</v>
      </c>
      <c r="R119" s="37">
        <v>13</v>
      </c>
      <c r="S119" s="36">
        <v>25</v>
      </c>
      <c r="T119" s="37">
        <v>22</v>
      </c>
      <c r="U119" s="36">
        <v>25</v>
      </c>
      <c r="V119" s="37"/>
      <c r="W119" s="36"/>
      <c r="X119" s="37"/>
      <c r="Y119" s="38"/>
      <c r="AA119" s="31">
        <f t="shared" si="1"/>
        <v>-3</v>
      </c>
    </row>
    <row r="120" spans="1:27" ht="15.75" thickBot="1">
      <c r="A120" s="1" t="s">
        <v>94</v>
      </c>
      <c r="B120" s="54" t="str">
        <f>B12</f>
        <v>JAVENE 2</v>
      </c>
      <c r="C120" s="39"/>
      <c r="D120" s="39"/>
      <c r="E120" s="40"/>
      <c r="F120" s="41"/>
      <c r="G120" s="41"/>
      <c r="H120" s="41"/>
      <c r="I120" s="55" t="str">
        <f>B11</f>
        <v>ST BRICE EN COGLES</v>
      </c>
      <c r="J120" s="44"/>
      <c r="K120" s="44"/>
      <c r="L120" s="44"/>
      <c r="M120" s="44"/>
      <c r="N120" s="44"/>
      <c r="O120" s="44"/>
      <c r="P120" s="42"/>
      <c r="Q120" s="43"/>
      <c r="R120" s="44"/>
      <c r="S120" s="43"/>
      <c r="T120" s="44"/>
      <c r="U120" s="43"/>
      <c r="V120" s="44"/>
      <c r="W120" s="43"/>
      <c r="X120" s="44"/>
      <c r="Y120" s="45"/>
      <c r="AA120" s="31">
        <f t="shared" si="1"/>
        <v>0</v>
      </c>
    </row>
    <row r="122" spans="1:27" s="49" customFormat="1" ht="15.75" thickBot="1">
      <c r="A122" s="46" t="s">
        <v>72</v>
      </c>
      <c r="B122" s="46"/>
      <c r="C122" s="19"/>
      <c r="D122" s="19"/>
      <c r="E122" s="20"/>
      <c r="F122" s="20"/>
      <c r="G122" s="20"/>
      <c r="H122" s="20"/>
      <c r="I122" s="47"/>
      <c r="J122" s="46"/>
      <c r="K122" s="46"/>
      <c r="L122" s="46"/>
      <c r="M122" s="46"/>
      <c r="N122" s="48"/>
      <c r="O122" s="48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8"/>
    </row>
    <row r="123" spans="2:27" ht="15">
      <c r="B123" s="56" t="str">
        <f>B11</f>
        <v>ST BRICE EN COGLES</v>
      </c>
      <c r="C123" s="23"/>
      <c r="D123" s="23"/>
      <c r="E123" s="24">
        <v>3</v>
      </c>
      <c r="F123" s="25">
        <v>2</v>
      </c>
      <c r="G123" s="25"/>
      <c r="H123" s="25"/>
      <c r="I123" s="51" t="str">
        <f>B14</f>
        <v>MONTENAY</v>
      </c>
      <c r="J123" s="29"/>
      <c r="K123" s="29"/>
      <c r="L123" s="29"/>
      <c r="M123" s="29"/>
      <c r="N123" s="29"/>
      <c r="O123" s="29"/>
      <c r="P123" s="27">
        <v>25</v>
      </c>
      <c r="Q123" s="28">
        <v>11</v>
      </c>
      <c r="R123" s="29">
        <v>25</v>
      </c>
      <c r="S123" s="28">
        <v>20</v>
      </c>
      <c r="T123" s="29">
        <v>13</v>
      </c>
      <c r="U123" s="28">
        <v>25</v>
      </c>
      <c r="V123" s="29">
        <v>30</v>
      </c>
      <c r="W123" s="28">
        <v>32</v>
      </c>
      <c r="X123" s="29">
        <v>16</v>
      </c>
      <c r="Y123" s="30">
        <v>14</v>
      </c>
      <c r="AA123" s="31">
        <f t="shared" si="1"/>
        <v>1</v>
      </c>
    </row>
    <row r="124" spans="2:27" ht="15">
      <c r="B124" s="52" t="str">
        <f>B10</f>
        <v>ROMAGNE</v>
      </c>
      <c r="C124" s="32"/>
      <c r="D124" s="32"/>
      <c r="E124" s="33">
        <v>0</v>
      </c>
      <c r="F124" s="34">
        <v>3</v>
      </c>
      <c r="G124" s="34"/>
      <c r="H124" s="34"/>
      <c r="I124" s="53" t="str">
        <f>B12</f>
        <v>JAVENE 2</v>
      </c>
      <c r="J124" s="37"/>
      <c r="K124" s="37"/>
      <c r="L124" s="37"/>
      <c r="M124" s="37"/>
      <c r="N124" s="37"/>
      <c r="O124" s="37"/>
      <c r="P124" s="35">
        <v>19</v>
      </c>
      <c r="Q124" s="36">
        <v>25</v>
      </c>
      <c r="R124" s="37">
        <v>24</v>
      </c>
      <c r="S124" s="36">
        <v>26</v>
      </c>
      <c r="T124" s="37">
        <v>24</v>
      </c>
      <c r="U124" s="36">
        <v>26</v>
      </c>
      <c r="V124" s="37"/>
      <c r="W124" s="36"/>
      <c r="X124" s="37"/>
      <c r="Y124" s="38"/>
      <c r="AA124" s="31">
        <f t="shared" si="1"/>
        <v>-3</v>
      </c>
    </row>
    <row r="125" spans="2:27" ht="15">
      <c r="B125" s="52" t="str">
        <f>B9</f>
        <v>TREMBLAY CHAUVIGNE</v>
      </c>
      <c r="C125" s="32"/>
      <c r="D125" s="32"/>
      <c r="E125" s="33">
        <v>3</v>
      </c>
      <c r="F125" s="34">
        <v>1</v>
      </c>
      <c r="G125" s="34"/>
      <c r="H125" s="34"/>
      <c r="I125" s="53" t="str">
        <f>B13</f>
        <v>ST PIERRE LA COUR</v>
      </c>
      <c r="J125" s="37"/>
      <c r="K125" s="37"/>
      <c r="L125" s="37"/>
      <c r="M125" s="37"/>
      <c r="N125" s="37"/>
      <c r="O125" s="37"/>
      <c r="P125" s="35">
        <v>25</v>
      </c>
      <c r="Q125" s="36">
        <v>22</v>
      </c>
      <c r="R125" s="37">
        <v>20</v>
      </c>
      <c r="S125" s="36">
        <v>25</v>
      </c>
      <c r="T125" s="37">
        <v>25</v>
      </c>
      <c r="U125" s="36">
        <v>13</v>
      </c>
      <c r="V125" s="37">
        <v>25</v>
      </c>
      <c r="W125" s="36">
        <v>16</v>
      </c>
      <c r="X125" s="37"/>
      <c r="Y125" s="38"/>
      <c r="AA125" s="31">
        <f t="shared" si="1"/>
        <v>2</v>
      </c>
    </row>
    <row r="126" spans="1:27" ht="15">
      <c r="A126" s="1" t="s">
        <v>92</v>
      </c>
      <c r="B126" s="52" t="str">
        <f>B8</f>
        <v>LE PERTRE 2</v>
      </c>
      <c r="C126" s="32"/>
      <c r="D126" s="32"/>
      <c r="E126" s="33">
        <v>2</v>
      </c>
      <c r="F126" s="34">
        <v>3</v>
      </c>
      <c r="G126" s="34"/>
      <c r="H126" s="34"/>
      <c r="I126" s="53" t="str">
        <f>B5</f>
        <v>LE PERTRE 1</v>
      </c>
      <c r="J126" s="37"/>
      <c r="K126" s="37"/>
      <c r="L126" s="37"/>
      <c r="M126" s="37"/>
      <c r="N126" s="37"/>
      <c r="O126" s="37"/>
      <c r="P126" s="35">
        <v>25</v>
      </c>
      <c r="Q126" s="36">
        <v>20</v>
      </c>
      <c r="R126" s="37">
        <v>19</v>
      </c>
      <c r="S126" s="36">
        <v>25</v>
      </c>
      <c r="T126" s="37">
        <v>26</v>
      </c>
      <c r="U126" s="36">
        <v>24</v>
      </c>
      <c r="V126" s="37">
        <v>17</v>
      </c>
      <c r="W126" s="36">
        <v>25</v>
      </c>
      <c r="X126" s="37">
        <v>12</v>
      </c>
      <c r="Y126" s="38">
        <v>15</v>
      </c>
      <c r="AA126" s="31">
        <f t="shared" si="1"/>
        <v>-1</v>
      </c>
    </row>
    <row r="127" spans="1:27" ht="15.75" thickBot="1">
      <c r="A127" s="1" t="s">
        <v>93</v>
      </c>
      <c r="B127" s="54" t="str">
        <f>B7</f>
        <v>JAVENE 1</v>
      </c>
      <c r="C127" s="39"/>
      <c r="D127" s="39"/>
      <c r="E127" s="40"/>
      <c r="F127" s="41"/>
      <c r="G127" s="41"/>
      <c r="H127" s="41"/>
      <c r="I127" s="55" t="str">
        <f>B6</f>
        <v>GOSNE</v>
      </c>
      <c r="J127" s="44"/>
      <c r="K127" s="44"/>
      <c r="L127" s="44"/>
      <c r="M127" s="44"/>
      <c r="N127" s="44"/>
      <c r="O127" s="44"/>
      <c r="P127" s="42"/>
      <c r="Q127" s="43"/>
      <c r="R127" s="44"/>
      <c r="S127" s="43"/>
      <c r="T127" s="44"/>
      <c r="U127" s="43"/>
      <c r="V127" s="44"/>
      <c r="W127" s="43"/>
      <c r="X127" s="44"/>
      <c r="Y127" s="45"/>
      <c r="AA127" s="31">
        <f t="shared" si="1"/>
        <v>0</v>
      </c>
    </row>
    <row r="129" spans="1:27" s="49" customFormat="1" ht="15.75" thickBot="1">
      <c r="A129" s="46" t="s">
        <v>73</v>
      </c>
      <c r="B129" s="46"/>
      <c r="C129" s="19"/>
      <c r="D129" s="19"/>
      <c r="E129" s="20"/>
      <c r="F129" s="20"/>
      <c r="G129" s="20"/>
      <c r="H129" s="20"/>
      <c r="I129" s="47"/>
      <c r="J129" s="46"/>
      <c r="K129" s="46"/>
      <c r="L129" s="46"/>
      <c r="M129" s="46"/>
      <c r="N129" s="48"/>
      <c r="O129" s="48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">
      <c r="A130" s="1" t="s">
        <v>95</v>
      </c>
      <c r="B130" s="56" t="str">
        <f>B14</f>
        <v>MONTENAY</v>
      </c>
      <c r="C130" s="23"/>
      <c r="D130" s="23"/>
      <c r="E130" s="24">
        <v>1</v>
      </c>
      <c r="F130" s="25">
        <v>3</v>
      </c>
      <c r="G130" s="25"/>
      <c r="H130" s="25"/>
      <c r="I130" s="51" t="str">
        <f>B6</f>
        <v>GOSNE</v>
      </c>
      <c r="J130" s="29"/>
      <c r="K130" s="29"/>
      <c r="L130" s="29"/>
      <c r="M130" s="29"/>
      <c r="N130" s="29"/>
      <c r="O130" s="29"/>
      <c r="P130" s="27">
        <v>11</v>
      </c>
      <c r="Q130" s="28">
        <v>25</v>
      </c>
      <c r="R130" s="29">
        <v>19</v>
      </c>
      <c r="S130" s="28">
        <v>25</v>
      </c>
      <c r="T130" s="29">
        <v>25</v>
      </c>
      <c r="U130" s="28">
        <v>23</v>
      </c>
      <c r="V130" s="29">
        <v>25</v>
      </c>
      <c r="W130" s="28">
        <v>27</v>
      </c>
      <c r="X130" s="29"/>
      <c r="Y130" s="30"/>
      <c r="AA130" s="31">
        <f>E130-F130</f>
        <v>-2</v>
      </c>
    </row>
    <row r="131" spans="2:27" ht="15">
      <c r="B131" s="52" t="str">
        <f>B5</f>
        <v>LE PERTRE 1</v>
      </c>
      <c r="C131" s="32"/>
      <c r="D131" s="32"/>
      <c r="E131" s="33">
        <v>0</v>
      </c>
      <c r="F131" s="34">
        <v>3</v>
      </c>
      <c r="G131" s="34"/>
      <c r="H131" s="34"/>
      <c r="I131" s="53" t="str">
        <f>B7</f>
        <v>JAVENE 1</v>
      </c>
      <c r="J131" s="37"/>
      <c r="K131" s="37"/>
      <c r="L131" s="37"/>
      <c r="M131" s="37"/>
      <c r="N131" s="37"/>
      <c r="O131" s="37"/>
      <c r="P131" s="35">
        <v>18</v>
      </c>
      <c r="Q131" s="36">
        <v>25</v>
      </c>
      <c r="R131" s="37">
        <v>15</v>
      </c>
      <c r="S131" s="36">
        <v>25</v>
      </c>
      <c r="T131" s="37">
        <v>18</v>
      </c>
      <c r="U131" s="36">
        <v>25</v>
      </c>
      <c r="V131" s="37"/>
      <c r="W131" s="36"/>
      <c r="X131" s="37"/>
      <c r="Y131" s="38"/>
      <c r="AA131" s="31">
        <f>E131-F131</f>
        <v>-3</v>
      </c>
    </row>
    <row r="132" spans="2:27" ht="15">
      <c r="B132" s="52" t="str">
        <f>B13</f>
        <v>ST PIERRE LA COUR</v>
      </c>
      <c r="C132" s="32"/>
      <c r="D132" s="32"/>
      <c r="E132" s="33">
        <v>1</v>
      </c>
      <c r="F132" s="34">
        <v>3</v>
      </c>
      <c r="G132" s="34"/>
      <c r="H132" s="34"/>
      <c r="I132" s="53" t="str">
        <f>B8</f>
        <v>LE PERTRE 2</v>
      </c>
      <c r="J132" s="37"/>
      <c r="K132" s="37"/>
      <c r="L132" s="37"/>
      <c r="M132" s="37"/>
      <c r="N132" s="37"/>
      <c r="O132" s="37"/>
      <c r="P132" s="35">
        <v>23</v>
      </c>
      <c r="Q132" s="36">
        <v>25</v>
      </c>
      <c r="R132" s="37">
        <v>18</v>
      </c>
      <c r="S132" s="36">
        <v>25</v>
      </c>
      <c r="T132" s="37">
        <v>25</v>
      </c>
      <c r="U132" s="36">
        <v>21</v>
      </c>
      <c r="V132" s="37">
        <v>23</v>
      </c>
      <c r="W132" s="36">
        <v>25</v>
      </c>
      <c r="X132" s="37"/>
      <c r="Y132" s="38"/>
      <c r="AA132" s="31">
        <f>E132-F132</f>
        <v>-2</v>
      </c>
    </row>
    <row r="133" spans="2:27" ht="15">
      <c r="B133" s="52" t="str">
        <f>B12</f>
        <v>JAVENE 2</v>
      </c>
      <c r="C133" s="32"/>
      <c r="D133" s="32"/>
      <c r="E133" s="33">
        <v>3</v>
      </c>
      <c r="F133" s="34">
        <v>1</v>
      </c>
      <c r="G133" s="34"/>
      <c r="H133" s="34"/>
      <c r="I133" s="53" t="str">
        <f>B9</f>
        <v>TREMBLAY CHAUVIGNE</v>
      </c>
      <c r="J133" s="37"/>
      <c r="K133" s="37"/>
      <c r="L133" s="37"/>
      <c r="M133" s="37"/>
      <c r="N133" s="37"/>
      <c r="O133" s="37"/>
      <c r="P133" s="35">
        <v>25</v>
      </c>
      <c r="Q133" s="36">
        <v>20</v>
      </c>
      <c r="R133" s="37">
        <v>18</v>
      </c>
      <c r="S133" s="36">
        <v>25</v>
      </c>
      <c r="T133" s="37">
        <v>25</v>
      </c>
      <c r="U133" s="36">
        <v>11</v>
      </c>
      <c r="V133" s="37">
        <v>25</v>
      </c>
      <c r="W133" s="36">
        <v>9</v>
      </c>
      <c r="X133" s="37"/>
      <c r="Y133" s="38"/>
      <c r="AA133" s="31">
        <f>E133-F133</f>
        <v>2</v>
      </c>
    </row>
    <row r="134" spans="2:27" ht="15.75" thickBot="1">
      <c r="B134" s="54" t="str">
        <f>B11</f>
        <v>ST BRICE EN COGLES</v>
      </c>
      <c r="C134" s="39"/>
      <c r="D134" s="39"/>
      <c r="E134" s="40">
        <v>3</v>
      </c>
      <c r="F134" s="41">
        <v>2</v>
      </c>
      <c r="G134" s="41"/>
      <c r="H134" s="41"/>
      <c r="I134" s="55" t="str">
        <f>B10</f>
        <v>ROMAGNE</v>
      </c>
      <c r="J134" s="44"/>
      <c r="K134" s="44"/>
      <c r="L134" s="44"/>
      <c r="M134" s="44"/>
      <c r="N134" s="44"/>
      <c r="O134" s="44"/>
      <c r="P134" s="42">
        <v>25</v>
      </c>
      <c r="Q134" s="43">
        <v>22</v>
      </c>
      <c r="R134" s="44">
        <v>18</v>
      </c>
      <c r="S134" s="43">
        <v>25</v>
      </c>
      <c r="T134" s="44">
        <v>20</v>
      </c>
      <c r="U134" s="43">
        <v>25</v>
      </c>
      <c r="V134" s="44">
        <v>25</v>
      </c>
      <c r="W134" s="43">
        <v>19</v>
      </c>
      <c r="X134" s="44">
        <v>15</v>
      </c>
      <c r="Y134" s="45">
        <v>5</v>
      </c>
      <c r="AA134" s="31">
        <f>E134-F134</f>
        <v>1</v>
      </c>
    </row>
    <row r="136" spans="1:27" ht="15.75" thickBot="1">
      <c r="A136" s="46" t="s">
        <v>74</v>
      </c>
      <c r="B136" s="48"/>
      <c r="C136" s="19"/>
      <c r="D136" s="19"/>
      <c r="E136" s="20"/>
      <c r="F136" s="20"/>
      <c r="G136" s="20"/>
      <c r="H136" s="20"/>
      <c r="I136" s="60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2:27" ht="15">
      <c r="B137" s="56" t="str">
        <f>B10</f>
        <v>ROMAGNE</v>
      </c>
      <c r="C137" s="23"/>
      <c r="D137" s="23"/>
      <c r="E137" s="24">
        <v>3</v>
      </c>
      <c r="F137" s="25">
        <v>0</v>
      </c>
      <c r="G137" s="25"/>
      <c r="H137" s="25"/>
      <c r="I137" s="51" t="str">
        <f>B14</f>
        <v>MONTENAY</v>
      </c>
      <c r="J137" s="29"/>
      <c r="K137" s="29"/>
      <c r="L137" s="29"/>
      <c r="M137" s="29"/>
      <c r="N137" s="29"/>
      <c r="O137" s="29"/>
      <c r="P137" s="27">
        <v>25</v>
      </c>
      <c r="Q137" s="28">
        <v>12</v>
      </c>
      <c r="R137" s="29">
        <v>25</v>
      </c>
      <c r="S137" s="28">
        <v>20</v>
      </c>
      <c r="T137" s="29">
        <v>25</v>
      </c>
      <c r="U137" s="28">
        <v>22</v>
      </c>
      <c r="V137" s="29"/>
      <c r="W137" s="28"/>
      <c r="X137" s="29"/>
      <c r="Y137" s="30"/>
      <c r="AA137" s="31">
        <f>E137-F137</f>
        <v>3</v>
      </c>
    </row>
    <row r="138" spans="2:27" ht="15">
      <c r="B138" s="52" t="str">
        <f>B9</f>
        <v>TREMBLAY CHAUVIGNE</v>
      </c>
      <c r="C138" s="32"/>
      <c r="D138" s="32"/>
      <c r="E138" s="33">
        <v>0</v>
      </c>
      <c r="F138" s="34">
        <v>3</v>
      </c>
      <c r="G138" s="34"/>
      <c r="H138" s="34"/>
      <c r="I138" s="53" t="str">
        <f>B11</f>
        <v>ST BRICE EN COGLES</v>
      </c>
      <c r="J138" s="37"/>
      <c r="K138" s="37"/>
      <c r="L138" s="37"/>
      <c r="M138" s="37"/>
      <c r="N138" s="37"/>
      <c r="O138" s="37"/>
      <c r="P138" s="35">
        <v>19</v>
      </c>
      <c r="Q138" s="36">
        <v>25</v>
      </c>
      <c r="R138" s="37">
        <v>14</v>
      </c>
      <c r="S138" s="36">
        <v>25</v>
      </c>
      <c r="T138" s="37">
        <v>21</v>
      </c>
      <c r="U138" s="36">
        <v>25</v>
      </c>
      <c r="V138" s="37"/>
      <c r="W138" s="36"/>
      <c r="X138" s="37"/>
      <c r="Y138" s="38"/>
      <c r="AA138" s="31">
        <f>E138-F138</f>
        <v>-3</v>
      </c>
    </row>
    <row r="139" spans="2:27" ht="15">
      <c r="B139" s="52" t="str">
        <f>B8</f>
        <v>LE PERTRE 2</v>
      </c>
      <c r="C139" s="32"/>
      <c r="D139" s="32"/>
      <c r="E139" s="33">
        <v>1</v>
      </c>
      <c r="F139" s="34">
        <v>3</v>
      </c>
      <c r="G139" s="34"/>
      <c r="H139" s="34"/>
      <c r="I139" s="53" t="str">
        <f>B12</f>
        <v>JAVENE 2</v>
      </c>
      <c r="J139" s="37"/>
      <c r="K139" s="37"/>
      <c r="L139" s="37"/>
      <c r="M139" s="37"/>
      <c r="N139" s="37"/>
      <c r="O139" s="37"/>
      <c r="P139" s="35">
        <v>23</v>
      </c>
      <c r="Q139" s="36">
        <v>25</v>
      </c>
      <c r="R139" s="37">
        <v>11</v>
      </c>
      <c r="S139" s="36">
        <v>25</v>
      </c>
      <c r="T139" s="37">
        <v>25</v>
      </c>
      <c r="U139" s="36">
        <v>21</v>
      </c>
      <c r="V139" s="37">
        <v>22</v>
      </c>
      <c r="W139" s="36">
        <v>25</v>
      </c>
      <c r="X139" s="37"/>
      <c r="Y139" s="38"/>
      <c r="AA139" s="31">
        <f>E139-F139</f>
        <v>-2</v>
      </c>
    </row>
    <row r="140" spans="2:27" ht="15">
      <c r="B140" s="52" t="str">
        <f>B7</f>
        <v>JAVENE 1</v>
      </c>
      <c r="C140" s="32"/>
      <c r="D140" s="32"/>
      <c r="E140" s="33">
        <v>3</v>
      </c>
      <c r="F140" s="34">
        <v>1</v>
      </c>
      <c r="G140" s="34"/>
      <c r="H140" s="34"/>
      <c r="I140" s="53" t="str">
        <f>B13</f>
        <v>ST PIERRE LA COUR</v>
      </c>
      <c r="J140" s="37"/>
      <c r="K140" s="37"/>
      <c r="L140" s="37"/>
      <c r="M140" s="37"/>
      <c r="N140" s="37"/>
      <c r="O140" s="37"/>
      <c r="P140" s="35">
        <v>25</v>
      </c>
      <c r="Q140" s="36">
        <v>21</v>
      </c>
      <c r="R140" s="37">
        <v>26</v>
      </c>
      <c r="S140" s="36">
        <v>24</v>
      </c>
      <c r="T140" s="37">
        <v>18</v>
      </c>
      <c r="U140" s="36">
        <v>25</v>
      </c>
      <c r="V140" s="37">
        <v>25</v>
      </c>
      <c r="W140" s="36">
        <v>14</v>
      </c>
      <c r="X140" s="37"/>
      <c r="Y140" s="38"/>
      <c r="AA140" s="31">
        <f>E140-F140</f>
        <v>2</v>
      </c>
    </row>
    <row r="141" spans="2:27" ht="15.75" thickBot="1">
      <c r="B141" s="54" t="str">
        <f>B6</f>
        <v>GOSNE</v>
      </c>
      <c r="C141" s="39"/>
      <c r="D141" s="39"/>
      <c r="E141" s="40">
        <v>3</v>
      </c>
      <c r="F141" s="41">
        <v>0</v>
      </c>
      <c r="G141" s="41"/>
      <c r="H141" s="41"/>
      <c r="I141" s="55" t="str">
        <f>B5</f>
        <v>LE PERTRE 1</v>
      </c>
      <c r="J141" s="44"/>
      <c r="K141" s="44"/>
      <c r="L141" s="44"/>
      <c r="M141" s="44"/>
      <c r="N141" s="44"/>
      <c r="O141" s="44"/>
      <c r="P141" s="42">
        <v>25</v>
      </c>
      <c r="Q141" s="43">
        <v>17</v>
      </c>
      <c r="R141" s="44">
        <v>25</v>
      </c>
      <c r="S141" s="43">
        <v>13</v>
      </c>
      <c r="T141" s="44">
        <v>25</v>
      </c>
      <c r="U141" s="43">
        <v>15</v>
      </c>
      <c r="V141" s="44"/>
      <c r="W141" s="43"/>
      <c r="X141" s="44"/>
      <c r="Y141" s="45"/>
      <c r="AA141" s="31">
        <f>E141-F141</f>
        <v>3</v>
      </c>
    </row>
  </sheetData>
  <sheetProtection/>
  <mergeCells count="7">
    <mergeCell ref="X16:Y16"/>
    <mergeCell ref="P16:Q16"/>
    <mergeCell ref="R16:S16"/>
    <mergeCell ref="T16:U16"/>
    <mergeCell ref="V16:W16"/>
    <mergeCell ref="C15:D15"/>
    <mergeCell ref="G15:H15"/>
  </mergeCells>
  <conditionalFormatting sqref="I16:I65536 C1:D65536 B1:B4 B15:B65536">
    <cfRule type="cellIs" priority="34" dxfId="0" operator="equal" stopIfTrue="1">
      <formula>#REF!</formula>
    </cfRule>
  </conditionalFormatting>
  <printOptions horizontalCentered="1" verticalCentered="1"/>
  <pageMargins left="0.4724409448818898" right="0.4724409448818898" top="1.062992125984252" bottom="0.8661417322834646" header="0.4724409448818898" footer="0.4724409448818898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O209" sqref="AO209"/>
    </sheetView>
  </sheetViews>
  <sheetFormatPr defaultColWidth="11.421875" defaultRowHeight="12.75"/>
  <cols>
    <col min="1" max="1" width="3.7109375" style="61" customWidth="1"/>
    <col min="2" max="2" width="23.7109375" style="67" customWidth="1"/>
    <col min="3" max="16" width="4.421875" style="63" customWidth="1"/>
    <col min="17" max="17" width="7.140625" style="63" customWidth="1"/>
    <col min="18" max="19" width="5.421875" style="63" customWidth="1"/>
    <col min="20" max="20" width="7.140625" style="63" customWidth="1"/>
    <col min="21" max="21" width="0" style="65" hidden="1" customWidth="1"/>
    <col min="22" max="28" width="0" style="63" hidden="1" customWidth="1"/>
    <col min="29" max="29" width="0" style="66" hidden="1" customWidth="1"/>
    <col min="30" max="37" width="0" style="63" hidden="1" customWidth="1"/>
    <col min="38" max="38" width="0" style="66" hidden="1" customWidth="1"/>
    <col min="39" max="39" width="11.421875" style="67" customWidth="1"/>
    <col min="40" max="40" width="12.7109375" style="67" customWidth="1"/>
    <col min="41" max="16384" width="11.421875" style="67" customWidth="1"/>
  </cols>
  <sheetData>
    <row r="1" spans="2:5" ht="15">
      <c r="B1" s="62" t="s">
        <v>50</v>
      </c>
      <c r="E1" s="64" t="s">
        <v>51</v>
      </c>
    </row>
    <row r="2" spans="2:5" ht="15">
      <c r="B2" s="68" t="str">
        <f>calendrier!B2</f>
        <v>EXCELLENCE</v>
      </c>
      <c r="E2" s="69">
        <f>calendrier!I2</f>
        <v>0</v>
      </c>
    </row>
    <row r="3" spans="2:5" ht="15">
      <c r="B3" s="70"/>
      <c r="E3" s="70"/>
    </row>
    <row r="4" ht="15">
      <c r="B4" s="71" t="s">
        <v>36</v>
      </c>
    </row>
    <row r="5" spans="2:38" ht="15">
      <c r="B5" s="72"/>
      <c r="C5" s="73"/>
      <c r="D5" s="74"/>
      <c r="E5" s="74"/>
      <c r="F5" s="74"/>
      <c r="G5" s="7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6"/>
      <c r="U5" s="99" t="s">
        <v>14</v>
      </c>
      <c r="V5" s="99"/>
      <c r="W5" s="99"/>
      <c r="X5" s="99"/>
      <c r="Y5" s="99"/>
      <c r="Z5" s="99"/>
      <c r="AA5" s="99"/>
      <c r="AB5" s="99"/>
      <c r="AC5" s="99"/>
      <c r="AD5" s="77" t="s">
        <v>15</v>
      </c>
      <c r="AE5" s="78"/>
      <c r="AF5" s="78"/>
      <c r="AG5" s="78"/>
      <c r="AH5" s="78"/>
      <c r="AI5" s="78"/>
      <c r="AJ5" s="78"/>
      <c r="AK5" s="78"/>
      <c r="AL5" s="77"/>
    </row>
    <row r="6" spans="2:38" ht="15">
      <c r="B6" s="79" t="s">
        <v>16</v>
      </c>
      <c r="C6" s="80" t="s">
        <v>17</v>
      </c>
      <c r="D6" s="80" t="s">
        <v>18</v>
      </c>
      <c r="E6" s="80" t="s">
        <v>19</v>
      </c>
      <c r="F6" s="80" t="s">
        <v>20</v>
      </c>
      <c r="G6" s="80" t="s">
        <v>54</v>
      </c>
      <c r="H6" s="80" t="s">
        <v>21</v>
      </c>
      <c r="I6" s="80" t="s">
        <v>22</v>
      </c>
      <c r="J6" s="80" t="s">
        <v>23</v>
      </c>
      <c r="K6" s="80" t="s">
        <v>24</v>
      </c>
      <c r="L6" s="80" t="s">
        <v>25</v>
      </c>
      <c r="M6" s="80" t="s">
        <v>26</v>
      </c>
      <c r="N6" s="80" t="s">
        <v>55</v>
      </c>
      <c r="O6" s="80" t="s">
        <v>27</v>
      </c>
      <c r="P6" s="80" t="s">
        <v>28</v>
      </c>
      <c r="Q6" s="80" t="s">
        <v>29</v>
      </c>
      <c r="R6" s="80" t="s">
        <v>30</v>
      </c>
      <c r="S6" s="80" t="s">
        <v>31</v>
      </c>
      <c r="T6" s="80" t="s">
        <v>29</v>
      </c>
      <c r="U6" s="81" t="s">
        <v>17</v>
      </c>
      <c r="V6" s="82" t="s">
        <v>21</v>
      </c>
      <c r="W6" s="83" t="s">
        <v>22</v>
      </c>
      <c r="X6" s="83" t="s">
        <v>23</v>
      </c>
      <c r="Y6" s="83" t="s">
        <v>24</v>
      </c>
      <c r="Z6" s="82" t="s">
        <v>25</v>
      </c>
      <c r="AA6" s="83" t="s">
        <v>26</v>
      </c>
      <c r="AB6" s="83" t="s">
        <v>27</v>
      </c>
      <c r="AC6" s="84" t="s">
        <v>28</v>
      </c>
      <c r="AD6" s="83" t="s">
        <v>17</v>
      </c>
      <c r="AE6" s="83" t="s">
        <v>21</v>
      </c>
      <c r="AF6" s="83" t="s">
        <v>22</v>
      </c>
      <c r="AG6" s="83" t="s">
        <v>23</v>
      </c>
      <c r="AH6" s="83" t="s">
        <v>24</v>
      </c>
      <c r="AI6" s="83" t="s">
        <v>25</v>
      </c>
      <c r="AJ6" s="83" t="s">
        <v>26</v>
      </c>
      <c r="AK6" s="83" t="s">
        <v>27</v>
      </c>
      <c r="AL6" s="84" t="s">
        <v>28</v>
      </c>
    </row>
    <row r="7" spans="1:36" ht="15">
      <c r="A7" s="71">
        <v>1</v>
      </c>
      <c r="B7" s="71" t="str">
        <f>calendrier!B14</f>
        <v>MONTENAY</v>
      </c>
      <c r="C7" s="85">
        <f>(G7+H7+I7)*4+(J7)*3+(K7)*2+(L7+M7)*1+N7*0</f>
        <v>4</v>
      </c>
      <c r="D7" s="86">
        <f aca="true" t="shared" si="0" ref="D7:D16">E7+F7+G7+N7</f>
        <v>1</v>
      </c>
      <c r="E7" s="63">
        <f aca="true" t="shared" si="1" ref="E7:E16">H7+I7+J7</f>
        <v>1</v>
      </c>
      <c r="F7" s="63">
        <f aca="true" t="shared" si="2" ref="F7:F16">K7+L7+M7</f>
        <v>0</v>
      </c>
      <c r="G7" s="63">
        <f>SUMIF(calendrier!$B$18:$B$22,$B7,calendrier!C$18:C$22)+SUMIF(calendrier!$I$18:$I$22,$B7,calendrier!G$18:G$22)</f>
        <v>0</v>
      </c>
      <c r="H7" s="86">
        <f aca="true" t="shared" si="3" ref="H7:H16">IF($O7-$P7=3,1,0)</f>
        <v>1</v>
      </c>
      <c r="I7" s="86">
        <f aca="true" t="shared" si="4" ref="I7:I16">IF($O7-$P7=2,1,0)</f>
        <v>0</v>
      </c>
      <c r="J7" s="86">
        <f aca="true" t="shared" si="5" ref="J7:J16">IF($O7-$P7=1,1,0)</f>
        <v>0</v>
      </c>
      <c r="K7" s="86">
        <f aca="true" t="shared" si="6" ref="K7:K16">IF($O7-$P7=-1,1,0)</f>
        <v>0</v>
      </c>
      <c r="L7" s="86">
        <f aca="true" t="shared" si="7" ref="L7:L16">IF($O7-$P7=-2,1,0)</f>
        <v>0</v>
      </c>
      <c r="M7" s="86">
        <f aca="true" t="shared" si="8" ref="M7:M16">IF($O7-$P7=-3,1,0)</f>
        <v>0</v>
      </c>
      <c r="N7" s="86">
        <f>SUMIF(calendrier!$I$18:$I$22,$B7,calendrier!H$18:H$22)+SUMIF(calendrier!$B$18:$B$22,$B7,calendrier!D$18:D$22)</f>
        <v>0</v>
      </c>
      <c r="O7" s="63">
        <f>SUMIF(calendrier!$B$18:$B$22,$B7,calendrier!E$18:E$22)+SUMIF(calendrier!$I$18:$I$22,$B7,calendrier!F$18:F$22)</f>
        <v>3</v>
      </c>
      <c r="P7" s="63">
        <f>SUMIF(calendrier!$B$18:$B$22,$B7,calendrier!F$18:F$22)+SUMIF(calendrier!$I$18:$I$22,$B7,calendrier!E$18:E$22)</f>
        <v>0</v>
      </c>
      <c r="Q7" s="87" t="e">
        <f aca="true" t="shared" si="9" ref="Q7:Q16">O7/P7</f>
        <v>#DIV/0!</v>
      </c>
      <c r="R7" s="86">
        <f>SUMIF(calendrier!$B$18:$B$22,$B7,calendrier!P$18:P$22)+SUMIF(calendrier!I$18:I$22,$B7,calendrier!Q$18:Q$22)+SUMIF(calendrier!B$18:B$22,$B7,calendrier!R$18:R$22)+SUMIF(calendrier!I$18:I$22,$B7,calendrier!S$18:S$22)+SUMIF(calendrier!B$18:B$22,$B7,calendrier!T$18:T$22)+SUMIF(calendrier!I$18:I$22,$B7,calendrier!U$18:U$22)+SUMIF(calendrier!B$18:B$22,$B7,calendrier!V$18:V$22)+SUMIF(calendrier!I$18:I$22,$B7,calendrier!W$18:W$22)+SUMIF(calendrier!B$18:B$22,$B7,calendrier!X$18:X$22)+SUMIF(calendrier!I$18:I$22,$B7,calendrier!Y$18:Y$22)</f>
        <v>75</v>
      </c>
      <c r="S7" s="86">
        <f>SUMIF(calendrier!I$18:I$22,$B7,calendrier!P$18:P$22)+SUMIF(calendrier!B$18:B$22,$B7,calendrier!Q$18:Q$22)+SUMIF(calendrier!I$18:I$22,$B7,calendrier!R$18:R$22)+SUMIF(calendrier!B$18:B$22,$B7,calendrier!S$18:S$22)+SUMIF(calendrier!I$18:I$22,$B7,calendrier!T$18:T$22)+SUMIF(calendrier!B$18:B$22,$B7,calendrier!U$18:U$22)+SUMIF(calendrier!I$18:I$22,$B7,calendrier!V$18:V$22)+SUMIF(calendrier!B$18:B$22,$B7,calendrier!W$18:W$22)+SUMIF(calendrier!I$18:I$22,$B7,calendrier!X$18:X$22)+SUMIF(calendrier!B$18:B$22,$B7,calendrier!Y$18:Y$22)</f>
        <v>55</v>
      </c>
      <c r="T7" s="87">
        <f aca="true" t="shared" si="10" ref="T7:T16">R7/S7</f>
        <v>1.3636363636363635</v>
      </c>
      <c r="U7" s="65">
        <f aca="true" t="shared" si="11" ref="U7:U14">V7*3+W7*3+X7*2+Y7</f>
        <v>0</v>
      </c>
      <c r="V7" s="63">
        <f>SUMIF(calendrier!B$18:B$147,B7,calendrier!N$18:N$147)</f>
        <v>0</v>
      </c>
      <c r="W7" s="63">
        <f>SUMIF(calendrier!B$18:B$147,B7,calendrier!J$18:J$147)-SUMIF(calendrier!B$18:B$147,B7,calendrier!N$18:N$147)</f>
        <v>0</v>
      </c>
      <c r="X7" s="63">
        <f>SUMIF(calendrier!B$18:B$147,B7,calendrier!K$18:K$147)</f>
        <v>0</v>
      </c>
      <c r="Y7" s="63">
        <f>SUMIF(calendrier!B$18:B$147,B7,calendrier!L$18:L$147)</f>
        <v>0</v>
      </c>
      <c r="Z7" s="63">
        <f>SUMIF(calendrier!B$18:B$147,B7,calendrier!M$18:M$147)-SUMIF(calendrier!B$18:B$147,B7,calendrier!O$18:O$147)</f>
        <v>0</v>
      </c>
      <c r="AA7" s="63">
        <f>SUMIF(calendrier!B$18:B$147,B7,calendrier!O$18:O$147)</f>
        <v>0</v>
      </c>
      <c r="AD7" s="63">
        <f aca="true" t="shared" si="12" ref="AD7:AD15">AE7*3+AG7*2+AH7</f>
        <v>75</v>
      </c>
      <c r="AE7" s="63">
        <f>SUMIF(calendrier!I$18:I$147,B7,calendrier!O$18:O$147)</f>
        <v>25</v>
      </c>
      <c r="AF7" s="63">
        <f>SUMIF(calendrier!I$18:I$147,B7,calendrier!M$18:M$147)-SUMIF(calendrier!I$18:I$147,B7,calendrier!O$18:O$147)</f>
        <v>-25</v>
      </c>
      <c r="AG7" s="63">
        <f>SUMIF(calendrier!I$18:I$147,B7,calendrier!L$18:L$147)</f>
        <v>0</v>
      </c>
      <c r="AH7" s="63">
        <f>SUMIF(calendrier!I$18:I$147,B7,calendrier!K$18:K$147)</f>
        <v>0</v>
      </c>
      <c r="AI7" s="63">
        <f>SUMIF(calendrier!I$18:I$147,B7,calendrier!J$18:J$147)-SUMIF(calendrier!I$18:I$147,B7,calendrier!N$18:N$147)</f>
        <v>0</v>
      </c>
      <c r="AJ7" s="63">
        <f>SUMIF(calendrier!I$18:I$147,B7,calendrier!N$18:N$147)</f>
        <v>0</v>
      </c>
    </row>
    <row r="8" spans="1:36" ht="15">
      <c r="A8" s="71">
        <v>2</v>
      </c>
      <c r="B8" s="71" t="str">
        <f>calendrier!B9</f>
        <v>TREMBLAY CHAUVIGNE</v>
      </c>
      <c r="C8" s="85">
        <f aca="true" t="shared" si="13" ref="C8:C71">(G8+H8+I8)*4+(J8)*3+(K8)*2+(L8+M8)*1+N8*0</f>
        <v>4</v>
      </c>
      <c r="D8" s="86">
        <f t="shared" si="0"/>
        <v>1</v>
      </c>
      <c r="E8" s="63">
        <f t="shared" si="1"/>
        <v>1</v>
      </c>
      <c r="F8" s="63">
        <f t="shared" si="2"/>
        <v>0</v>
      </c>
      <c r="G8" s="63">
        <f>SUMIF(calendrier!$B$18:$B$22,$B8,calendrier!C$18:C$22)+SUMIF(calendrier!$I$18:$I$22,$B8,calendrier!G$18:G$22)</f>
        <v>0</v>
      </c>
      <c r="H8" s="86">
        <f t="shared" si="3"/>
        <v>0</v>
      </c>
      <c r="I8" s="86">
        <f t="shared" si="4"/>
        <v>1</v>
      </c>
      <c r="J8" s="86">
        <f t="shared" si="5"/>
        <v>0</v>
      </c>
      <c r="K8" s="86">
        <f t="shared" si="6"/>
        <v>0</v>
      </c>
      <c r="L8" s="86">
        <f t="shared" si="7"/>
        <v>0</v>
      </c>
      <c r="M8" s="86">
        <f t="shared" si="8"/>
        <v>0</v>
      </c>
      <c r="N8" s="86">
        <f>SUMIF(calendrier!$I$18:$I$22,$B8,calendrier!H$18:H$22)+SUMIF(calendrier!$B$18:$B$22,$B8,calendrier!D$18:D$22)</f>
        <v>0</v>
      </c>
      <c r="O8" s="63">
        <f>SUMIF(calendrier!$B$18:$B$22,$B8,calendrier!E$18:E$22)+SUMIF(calendrier!$I$18:$I$22,$B8,calendrier!F$18:F$22)</f>
        <v>3</v>
      </c>
      <c r="P8" s="63">
        <f>SUMIF(calendrier!$B$18:$B$22,$B8,calendrier!F$18:F$22)+SUMIF(calendrier!$I$18:$I$22,$B8,calendrier!E$18:E$22)</f>
        <v>1</v>
      </c>
      <c r="Q8" s="87">
        <f t="shared" si="9"/>
        <v>3</v>
      </c>
      <c r="R8" s="86">
        <f>SUMIF(calendrier!$B$18:$B$22,$B8,calendrier!P$18:P$22)+SUMIF(calendrier!I$18:I$22,$B8,calendrier!Q$18:Q$22)+SUMIF(calendrier!B$18:B$22,$B8,calendrier!R$18:R$22)+SUMIF(calendrier!I$18:I$22,$B8,calendrier!S$18:S$22)+SUMIF(calendrier!B$18:B$22,$B8,calendrier!T$18:T$22)+SUMIF(calendrier!I$18:I$22,$B8,calendrier!U$18:U$22)+SUMIF(calendrier!B$18:B$22,$B8,calendrier!V$18:V$22)+SUMIF(calendrier!I$18:I$22,$B8,calendrier!W$18:W$22)+SUMIF(calendrier!B$18:B$22,$B8,calendrier!X$18:X$22)+SUMIF(calendrier!I$18:I$22,$B8,calendrier!Y$18:Y$22)</f>
        <v>94</v>
      </c>
      <c r="S8" s="86">
        <f>SUMIF(calendrier!I$18:I$22,$B8,calendrier!P$18:P$22)+SUMIF(calendrier!B$18:B$22,$B8,calendrier!Q$18:Q$22)+SUMIF(calendrier!I$18:I$22,$B8,calendrier!R$18:R$22)+SUMIF(calendrier!B$18:B$22,$B8,calendrier!S$18:S$22)+SUMIF(calendrier!I$18:I$22,$B8,calendrier!T$18:T$22)+SUMIF(calendrier!B$18:B$22,$B8,calendrier!U$18:U$22)+SUMIF(calendrier!I$18:I$22,$B8,calendrier!V$18:V$22)+SUMIF(calendrier!B$18:B$22,$B8,calendrier!W$18:W$22)+SUMIF(calendrier!I$18:I$22,$B8,calendrier!X$18:X$22)+SUMIF(calendrier!B$18:B$22,$B8,calendrier!Y$18:Y$22)</f>
        <v>69</v>
      </c>
      <c r="T8" s="87">
        <f t="shared" si="10"/>
        <v>1.3623188405797102</v>
      </c>
      <c r="U8" s="65">
        <f t="shared" si="11"/>
        <v>0</v>
      </c>
      <c r="V8" s="63">
        <f>SUMIF(calendrier!B$18:B$147,B8,calendrier!N$18:N$147)</f>
        <v>0</v>
      </c>
      <c r="W8" s="63">
        <f>SUMIF(calendrier!B$18:B$147,B8,calendrier!J$18:J$147)-SUMIF(calendrier!B$18:B$147,B8,calendrier!N$18:N$147)</f>
        <v>0</v>
      </c>
      <c r="X8" s="63">
        <f>SUMIF(calendrier!B$18:B$147,B8,calendrier!K$18:K$147)</f>
        <v>0</v>
      </c>
      <c r="Y8" s="63">
        <f>SUMIF(calendrier!B$18:B$147,B8,calendrier!L$18:L$147)</f>
        <v>0</v>
      </c>
      <c r="Z8" s="63">
        <f>SUMIF(calendrier!B$18:B$147,B8,calendrier!M$18:M$147)-SUMIF(calendrier!B$18:B$147,B8,calendrier!O$18:O$147)</f>
        <v>0</v>
      </c>
      <c r="AA8" s="63">
        <f>SUMIF(calendrier!B$18:B$147,B8,calendrier!O$18:O$147)</f>
        <v>0</v>
      </c>
      <c r="AD8" s="63">
        <f t="shared" si="12"/>
        <v>0</v>
      </c>
      <c r="AE8" s="63">
        <f>SUMIF(calendrier!I$18:I$147,B8,calendrier!O$18:O$147)</f>
        <v>0</v>
      </c>
      <c r="AF8" s="63">
        <f>SUMIF(calendrier!I$18:I$147,B8,calendrier!M$18:M$147)-SUMIF(calendrier!I$18:I$147,B8,calendrier!O$18:O$147)</f>
        <v>0</v>
      </c>
      <c r="AG8" s="63">
        <f>SUMIF(calendrier!I$18:I$147,B8,calendrier!L$18:L$147)</f>
        <v>0</v>
      </c>
      <c r="AH8" s="63">
        <f>SUMIF(calendrier!I$18:I$147,B8,calendrier!K$18:K$147)</f>
        <v>0</v>
      </c>
      <c r="AI8" s="63">
        <f>SUMIF(calendrier!I$18:I$147,B8,calendrier!J$18:J$147)-SUMIF(calendrier!I$18:I$147,B8,calendrier!N$18:N$147)</f>
        <v>0</v>
      </c>
      <c r="AJ8" s="63">
        <f>SUMIF(calendrier!I$18:I$147,B8,calendrier!N$18:N$147)</f>
        <v>0</v>
      </c>
    </row>
    <row r="9" spans="1:36" ht="15">
      <c r="A9" s="71">
        <v>3</v>
      </c>
      <c r="B9" s="71" t="str">
        <f>calendrier!B6</f>
        <v>GOSNE</v>
      </c>
      <c r="C9" s="85">
        <f t="shared" si="13"/>
        <v>4</v>
      </c>
      <c r="D9" s="86">
        <f t="shared" si="0"/>
        <v>1</v>
      </c>
      <c r="E9" s="63">
        <f t="shared" si="1"/>
        <v>1</v>
      </c>
      <c r="F9" s="63">
        <f t="shared" si="2"/>
        <v>0</v>
      </c>
      <c r="G9" s="63">
        <f>SUMIF(calendrier!$B$18:$B$22,$B9,calendrier!C$18:C$22)+SUMIF(calendrier!$I$18:$I$22,$B9,calendrier!G$18:G$22)</f>
        <v>0</v>
      </c>
      <c r="H9" s="86">
        <f t="shared" si="3"/>
        <v>1</v>
      </c>
      <c r="I9" s="86">
        <f t="shared" si="4"/>
        <v>0</v>
      </c>
      <c r="J9" s="86">
        <f t="shared" si="5"/>
        <v>0</v>
      </c>
      <c r="K9" s="86">
        <f t="shared" si="6"/>
        <v>0</v>
      </c>
      <c r="L9" s="86">
        <f t="shared" si="7"/>
        <v>0</v>
      </c>
      <c r="M9" s="86">
        <f t="shared" si="8"/>
        <v>0</v>
      </c>
      <c r="N9" s="86">
        <f>SUMIF(calendrier!$I$18:$I$22,$B9,calendrier!H$18:H$22)+SUMIF(calendrier!$B$18:$B$22,$B9,calendrier!D$18:D$22)</f>
        <v>0</v>
      </c>
      <c r="O9" s="63">
        <f>SUMIF(calendrier!$B$18:$B$22,$B9,calendrier!E$18:E$22)+SUMIF(calendrier!$I$18:$I$22,$B9,calendrier!F$18:F$22)</f>
        <v>3</v>
      </c>
      <c r="P9" s="63">
        <f>SUMIF(calendrier!$B$18:$B$22,$B9,calendrier!F$18:F$22)+SUMIF(calendrier!$I$18:$I$22,$B9,calendrier!E$18:E$22)</f>
        <v>0</v>
      </c>
      <c r="Q9" s="87" t="e">
        <f t="shared" si="9"/>
        <v>#DIV/0!</v>
      </c>
      <c r="R9" s="86">
        <f>SUMIF(calendrier!$B$18:$B$22,$B9,calendrier!P$18:P$22)+SUMIF(calendrier!I$18:I$22,$B9,calendrier!Q$18:Q$22)+SUMIF(calendrier!B$18:B$22,$B9,calendrier!R$18:R$22)+SUMIF(calendrier!I$18:I$22,$B9,calendrier!S$18:S$22)+SUMIF(calendrier!B$18:B$22,$B9,calendrier!T$18:T$22)+SUMIF(calendrier!I$18:I$22,$B9,calendrier!U$18:U$22)+SUMIF(calendrier!B$18:B$22,$B9,calendrier!V$18:V$22)+SUMIF(calendrier!I$18:I$22,$B9,calendrier!W$18:W$22)+SUMIF(calendrier!B$18:B$22,$B9,calendrier!X$18:X$22)+SUMIF(calendrier!I$18:I$22,$B9,calendrier!Y$18:Y$22)</f>
        <v>75</v>
      </c>
      <c r="S9" s="86">
        <f>SUMIF(calendrier!I$18:I$22,$B9,calendrier!P$18:P$22)+SUMIF(calendrier!B$18:B$22,$B9,calendrier!Q$18:Q$22)+SUMIF(calendrier!I$18:I$22,$B9,calendrier!R$18:R$22)+SUMIF(calendrier!B$18:B$22,$B9,calendrier!S$18:S$22)+SUMIF(calendrier!I$18:I$22,$B9,calendrier!T$18:T$22)+SUMIF(calendrier!B$18:B$22,$B9,calendrier!U$18:U$22)+SUMIF(calendrier!I$18:I$22,$B9,calendrier!V$18:V$22)+SUMIF(calendrier!B$18:B$22,$B9,calendrier!W$18:W$22)+SUMIF(calendrier!I$18:I$22,$B9,calendrier!X$18:X$22)+SUMIF(calendrier!B$18:B$22,$B9,calendrier!Y$18:Y$22)</f>
        <v>53</v>
      </c>
      <c r="T9" s="87">
        <f t="shared" si="10"/>
        <v>1.4150943396226414</v>
      </c>
      <c r="U9" s="65">
        <f t="shared" si="11"/>
        <v>0</v>
      </c>
      <c r="V9" s="63">
        <f>SUMIF(calendrier!B$18:B$147,B9,calendrier!N$18:N$147)</f>
        <v>0</v>
      </c>
      <c r="W9" s="63">
        <f>SUMIF(calendrier!B$18:B$147,B9,calendrier!J$18:J$147)-SUMIF(calendrier!B$18:B$147,B9,calendrier!N$18:N$147)</f>
        <v>0</v>
      </c>
      <c r="X9" s="63">
        <f>SUMIF(calendrier!B$18:B$147,B9,calendrier!K$18:K$147)</f>
        <v>0</v>
      </c>
      <c r="Y9" s="63">
        <f>SUMIF(calendrier!B$18:B$147,B9,calendrier!L$18:L$147)</f>
        <v>0</v>
      </c>
      <c r="Z9" s="63">
        <f>SUMIF(calendrier!B$18:B$147,B9,calendrier!M$18:M$147)-SUMIF(calendrier!B$18:B$147,B9,calendrier!O$18:O$147)</f>
        <v>-25</v>
      </c>
      <c r="AA9" s="63">
        <f>SUMIF(calendrier!B$18:B$147,B9,calendrier!O$18:O$147)</f>
        <v>25</v>
      </c>
      <c r="AD9" s="63">
        <f t="shared" si="12"/>
        <v>0</v>
      </c>
      <c r="AE9" s="63">
        <f>SUMIF(calendrier!I$18:I$147,B9,calendrier!O$18:O$147)</f>
        <v>0</v>
      </c>
      <c r="AF9" s="63">
        <f>SUMIF(calendrier!I$18:I$147,B9,calendrier!M$18:M$147)-SUMIF(calendrier!I$18:I$147,B9,calendrier!O$18:O$147)</f>
        <v>0</v>
      </c>
      <c r="AG9" s="63">
        <f>SUMIF(calendrier!I$18:I$147,B9,calendrier!L$18:L$147)</f>
        <v>0</v>
      </c>
      <c r="AH9" s="63">
        <f>SUMIF(calendrier!I$18:I$147,B9,calendrier!K$18:K$147)</f>
        <v>0</v>
      </c>
      <c r="AI9" s="63">
        <f>SUMIF(calendrier!I$18:I$147,B9,calendrier!J$18:J$147)-SUMIF(calendrier!I$18:I$147,B9,calendrier!N$18:N$147)</f>
        <v>0</v>
      </c>
      <c r="AJ9" s="63">
        <f>SUMIF(calendrier!I$18:I$147,B9,calendrier!N$18:N$147)</f>
        <v>0</v>
      </c>
    </row>
    <row r="10" spans="1:36" ht="15">
      <c r="A10" s="71">
        <v>4</v>
      </c>
      <c r="B10" s="71" t="str">
        <f>calendrier!B5</f>
        <v>LE PERTRE 1</v>
      </c>
      <c r="C10" s="85">
        <f t="shared" si="13"/>
        <v>1</v>
      </c>
      <c r="D10" s="86">
        <f t="shared" si="0"/>
        <v>1</v>
      </c>
      <c r="E10" s="63">
        <f t="shared" si="1"/>
        <v>0</v>
      </c>
      <c r="F10" s="63">
        <f t="shared" si="2"/>
        <v>1</v>
      </c>
      <c r="G10" s="63">
        <f>SUMIF(calendrier!$B$18:$B$22,$B10,calendrier!C$18:C$22)+SUMIF(calendrier!$I$18:$I$22,$B10,calendrier!G$18:G$22)</f>
        <v>0</v>
      </c>
      <c r="H10" s="86">
        <f t="shared" si="3"/>
        <v>0</v>
      </c>
      <c r="I10" s="86">
        <f t="shared" si="4"/>
        <v>0</v>
      </c>
      <c r="J10" s="86">
        <f t="shared" si="5"/>
        <v>0</v>
      </c>
      <c r="K10" s="86">
        <f t="shared" si="6"/>
        <v>0</v>
      </c>
      <c r="L10" s="86">
        <f t="shared" si="7"/>
        <v>0</v>
      </c>
      <c r="M10" s="86">
        <f t="shared" si="8"/>
        <v>1</v>
      </c>
      <c r="N10" s="86">
        <f>SUMIF(calendrier!$I$18:$I$22,$B10,calendrier!H$18:H$22)+SUMIF(calendrier!$B$18:$B$22,$B10,calendrier!D$18:D$22)</f>
        <v>0</v>
      </c>
      <c r="O10" s="63">
        <f>SUMIF(calendrier!$B$18:$B$22,$B10,calendrier!E$18:E$22)+SUMIF(calendrier!$I$18:$I$22,$B10,calendrier!F$18:F$22)</f>
        <v>0</v>
      </c>
      <c r="P10" s="63">
        <f>SUMIF(calendrier!$B$18:$B$22,$B10,calendrier!F$18:F$22)+SUMIF(calendrier!$I$18:$I$22,$B10,calendrier!E$18:E$22)</f>
        <v>3</v>
      </c>
      <c r="Q10" s="87">
        <f t="shared" si="9"/>
        <v>0</v>
      </c>
      <c r="R10" s="86">
        <f>SUMIF(calendrier!$B$18:$B$22,$B10,calendrier!P$18:P$22)+SUMIF(calendrier!I$18:I$22,$B10,calendrier!Q$18:Q$22)+SUMIF(calendrier!B$18:B$22,$B10,calendrier!R$18:R$22)+SUMIF(calendrier!I$18:I$22,$B10,calendrier!S$18:S$22)+SUMIF(calendrier!B$18:B$22,$B10,calendrier!T$18:T$22)+SUMIF(calendrier!I$18:I$22,$B10,calendrier!U$18:U$22)+SUMIF(calendrier!B$18:B$22,$B10,calendrier!V$18:V$22)+SUMIF(calendrier!I$18:I$22,$B10,calendrier!W$18:W$22)+SUMIF(calendrier!B$18:B$22,$B10,calendrier!X$18:X$22)+SUMIF(calendrier!I$18:I$22,$B10,calendrier!Y$18:Y$22)</f>
        <v>55</v>
      </c>
      <c r="S10" s="86">
        <f>SUMIF(calendrier!I$18:I$22,$B10,calendrier!P$18:P$22)+SUMIF(calendrier!B$18:B$22,$B10,calendrier!Q$18:Q$22)+SUMIF(calendrier!I$18:I$22,$B10,calendrier!R$18:R$22)+SUMIF(calendrier!B$18:B$22,$B10,calendrier!S$18:S$22)+SUMIF(calendrier!I$18:I$22,$B10,calendrier!T$18:T$22)+SUMIF(calendrier!B$18:B$22,$B10,calendrier!U$18:U$22)+SUMIF(calendrier!I$18:I$22,$B10,calendrier!V$18:V$22)+SUMIF(calendrier!B$18:B$22,$B10,calendrier!W$18:W$22)+SUMIF(calendrier!I$18:I$22,$B10,calendrier!X$18:X$22)+SUMIF(calendrier!B$18:B$22,$B10,calendrier!Y$18:Y$22)</f>
        <v>75</v>
      </c>
      <c r="T10" s="87">
        <f t="shared" si="10"/>
        <v>0.7333333333333333</v>
      </c>
      <c r="U10" s="65">
        <f t="shared" si="11"/>
        <v>0</v>
      </c>
      <c r="V10" s="63">
        <f>SUMIF(calendrier!B$18:B$147,B10,calendrier!N$18:N$147)</f>
        <v>0</v>
      </c>
      <c r="W10" s="63">
        <f>SUMIF(calendrier!B$18:B$147,B10,calendrier!J$18:J$147)-SUMIF(calendrier!B$18:B$147,B10,calendrier!N$18:N$147)</f>
        <v>0</v>
      </c>
      <c r="X10" s="63">
        <f>SUMIF(calendrier!B$18:B$147,B10,calendrier!K$18:K$147)</f>
        <v>0</v>
      </c>
      <c r="Y10" s="63">
        <f>SUMIF(calendrier!B$18:B$147,B10,calendrier!L$18:L$147)</f>
        <v>0</v>
      </c>
      <c r="Z10" s="63">
        <f>SUMIF(calendrier!B$18:B$147,B10,calendrier!M$18:M$147)-SUMIF(calendrier!B$18:B$147,B10,calendrier!O$18:O$147)</f>
        <v>0</v>
      </c>
      <c r="AA10" s="63">
        <f>SUMIF(calendrier!B$18:B$147,B10,calendrier!O$18:O$147)</f>
        <v>0</v>
      </c>
      <c r="AD10" s="63">
        <f t="shared" si="12"/>
        <v>0</v>
      </c>
      <c r="AE10" s="63">
        <f>SUMIF(calendrier!I$18:I$147,B10,calendrier!O$18:O$147)</f>
        <v>0</v>
      </c>
      <c r="AF10" s="63">
        <f>SUMIF(calendrier!I$18:I$147,B10,calendrier!M$18:M$147)-SUMIF(calendrier!I$18:I$147,B10,calendrier!O$18:O$147)</f>
        <v>0</v>
      </c>
      <c r="AG10" s="63">
        <f>SUMIF(calendrier!I$18:I$147,B10,calendrier!L$18:L$147)</f>
        <v>0</v>
      </c>
      <c r="AH10" s="63">
        <f>SUMIF(calendrier!I$18:I$147,B10,calendrier!K$18:K$147)</f>
        <v>0</v>
      </c>
      <c r="AI10" s="63">
        <f>SUMIF(calendrier!I$18:I$147,B10,calendrier!J$18:J$147)-SUMIF(calendrier!I$18:I$147,B10,calendrier!N$18:N$147)</f>
        <v>0</v>
      </c>
      <c r="AJ10" s="63">
        <f>SUMIF(calendrier!I$18:I$147,B10,calendrier!N$18:N$147)</f>
        <v>0</v>
      </c>
    </row>
    <row r="11" spans="1:36" ht="15">
      <c r="A11" s="71">
        <v>5</v>
      </c>
      <c r="B11" s="71" t="str">
        <f>calendrier!B13</f>
        <v>ST PIERRE LA COUR</v>
      </c>
      <c r="C11" s="85">
        <f t="shared" si="13"/>
        <v>1</v>
      </c>
      <c r="D11" s="86">
        <f t="shared" si="0"/>
        <v>1</v>
      </c>
      <c r="E11" s="63">
        <f t="shared" si="1"/>
        <v>0</v>
      </c>
      <c r="F11" s="63">
        <f t="shared" si="2"/>
        <v>1</v>
      </c>
      <c r="G11" s="63">
        <f>SUMIF(calendrier!$B$18:$B$22,$B11,calendrier!C$18:C$22)+SUMIF(calendrier!$I$18:$I$22,$B11,calendrier!G$18:G$22)</f>
        <v>0</v>
      </c>
      <c r="H11" s="86">
        <f t="shared" si="3"/>
        <v>0</v>
      </c>
      <c r="I11" s="86">
        <f t="shared" si="4"/>
        <v>0</v>
      </c>
      <c r="J11" s="86">
        <f t="shared" si="5"/>
        <v>0</v>
      </c>
      <c r="K11" s="86">
        <f t="shared" si="6"/>
        <v>0</v>
      </c>
      <c r="L11" s="86">
        <f t="shared" si="7"/>
        <v>0</v>
      </c>
      <c r="M11" s="86">
        <f t="shared" si="8"/>
        <v>1</v>
      </c>
      <c r="N11" s="86">
        <f>SUMIF(calendrier!$I$18:$I$22,$B11,calendrier!H$18:H$22)+SUMIF(calendrier!$B$18:$B$22,$B11,calendrier!D$18:D$22)</f>
        <v>0</v>
      </c>
      <c r="O11" s="63">
        <f>SUMIF(calendrier!$B$18:$B$22,$B11,calendrier!E$18:E$22)+SUMIF(calendrier!$I$18:$I$22,$B11,calendrier!F$18:F$22)</f>
        <v>0</v>
      </c>
      <c r="P11" s="63">
        <f>SUMIF(calendrier!$B$18:$B$22,$B11,calendrier!F$18:F$22)+SUMIF(calendrier!$I$18:$I$22,$B11,calendrier!E$18:E$22)</f>
        <v>3</v>
      </c>
      <c r="Q11" s="87">
        <f t="shared" si="9"/>
        <v>0</v>
      </c>
      <c r="R11" s="86">
        <f>SUMIF(calendrier!$B$18:$B$22,$B11,calendrier!P$18:P$22)+SUMIF(calendrier!I$18:I$22,$B11,calendrier!Q$18:Q$22)+SUMIF(calendrier!B$18:B$22,$B11,calendrier!R$18:R$22)+SUMIF(calendrier!I$18:I$22,$B11,calendrier!S$18:S$22)+SUMIF(calendrier!B$18:B$22,$B11,calendrier!T$18:T$22)+SUMIF(calendrier!I$18:I$22,$B11,calendrier!U$18:U$22)+SUMIF(calendrier!B$18:B$22,$B11,calendrier!V$18:V$22)+SUMIF(calendrier!I$18:I$22,$B11,calendrier!W$18:W$22)+SUMIF(calendrier!B$18:B$22,$B11,calendrier!X$18:X$22)+SUMIF(calendrier!I$18:I$22,$B11,calendrier!Y$18:Y$22)</f>
        <v>53</v>
      </c>
      <c r="S11" s="86">
        <f>SUMIF(calendrier!I$18:I$22,$B11,calendrier!P$18:P$22)+SUMIF(calendrier!B$18:B$22,$B11,calendrier!Q$18:Q$22)+SUMIF(calendrier!I$18:I$22,$B11,calendrier!R$18:R$22)+SUMIF(calendrier!B$18:B$22,$B11,calendrier!S$18:S$22)+SUMIF(calendrier!I$18:I$22,$B11,calendrier!T$18:T$22)+SUMIF(calendrier!B$18:B$22,$B11,calendrier!U$18:U$22)+SUMIF(calendrier!I$18:I$22,$B11,calendrier!V$18:V$22)+SUMIF(calendrier!B$18:B$22,$B11,calendrier!W$18:W$22)+SUMIF(calendrier!I$18:I$22,$B11,calendrier!X$18:X$22)+SUMIF(calendrier!B$18:B$22,$B11,calendrier!Y$18:Y$22)</f>
        <v>75</v>
      </c>
      <c r="T11" s="87">
        <f t="shared" si="10"/>
        <v>0.7066666666666667</v>
      </c>
      <c r="U11" s="65">
        <f t="shared" si="11"/>
        <v>0</v>
      </c>
      <c r="V11" s="63">
        <f>SUMIF(calendrier!B$18:B$147,B11,calendrier!N$18:N$147)</f>
        <v>0</v>
      </c>
      <c r="W11" s="63">
        <f>SUMIF(calendrier!B$18:B$147,B11,calendrier!J$18:J$147)-SUMIF(calendrier!B$18:B$147,B11,calendrier!N$18:N$147)</f>
        <v>0</v>
      </c>
      <c r="X11" s="63">
        <f>SUMIF(calendrier!B$18:B$147,B11,calendrier!K$18:K$147)</f>
        <v>0</v>
      </c>
      <c r="Y11" s="63">
        <f>SUMIF(calendrier!B$18:B$147,B11,calendrier!L$18:L$147)</f>
        <v>0</v>
      </c>
      <c r="Z11" s="63">
        <f>SUMIF(calendrier!B$18:B$147,B11,calendrier!M$18:M$147)-SUMIF(calendrier!B$18:B$147,B11,calendrier!O$18:O$147)</f>
        <v>0</v>
      </c>
      <c r="AA11" s="63">
        <f>SUMIF(calendrier!B$18:B$147,B11,calendrier!O$18:O$147)</f>
        <v>0</v>
      </c>
      <c r="AD11" s="63">
        <f t="shared" si="12"/>
        <v>0</v>
      </c>
      <c r="AE11" s="63">
        <f>SUMIF(calendrier!I$18:I$147,B11,calendrier!O$18:O$147)</f>
        <v>0</v>
      </c>
      <c r="AF11" s="63">
        <f>SUMIF(calendrier!I$18:I$147,B11,calendrier!M$18:M$147)-SUMIF(calendrier!I$18:I$147,B11,calendrier!O$18:O$147)</f>
        <v>0</v>
      </c>
      <c r="AG11" s="63">
        <f>SUMIF(calendrier!I$18:I$147,B11,calendrier!L$18:L$147)</f>
        <v>0</v>
      </c>
      <c r="AH11" s="63">
        <f>SUMIF(calendrier!I$18:I$147,B11,calendrier!K$18:K$147)</f>
        <v>0</v>
      </c>
      <c r="AI11" s="63">
        <f>SUMIF(calendrier!I$18:I$147,B11,calendrier!J$18:J$147)-SUMIF(calendrier!I$18:I$147,B11,calendrier!N$18:N$147)</f>
        <v>0</v>
      </c>
      <c r="AJ11" s="63">
        <f>SUMIF(calendrier!I$18:I$147,B11,calendrier!N$18:N$147)</f>
        <v>0</v>
      </c>
    </row>
    <row r="12" spans="1:36" ht="15">
      <c r="A12" s="71">
        <v>6</v>
      </c>
      <c r="B12" s="71" t="str">
        <f>calendrier!B7</f>
        <v>JAVENE 1</v>
      </c>
      <c r="C12" s="85">
        <f t="shared" si="13"/>
        <v>4</v>
      </c>
      <c r="D12" s="86">
        <f t="shared" si="0"/>
        <v>1</v>
      </c>
      <c r="E12" s="63">
        <f t="shared" si="1"/>
        <v>1</v>
      </c>
      <c r="F12" s="63">
        <f t="shared" si="2"/>
        <v>0</v>
      </c>
      <c r="G12" s="63">
        <f>SUMIF(calendrier!$B$18:$B$22,$B12,calendrier!C$18:C$22)+SUMIF(calendrier!$I$18:$I$22,$B12,calendrier!G$18:G$22)</f>
        <v>0</v>
      </c>
      <c r="H12" s="86">
        <f t="shared" si="3"/>
        <v>1</v>
      </c>
      <c r="I12" s="86">
        <f t="shared" si="4"/>
        <v>0</v>
      </c>
      <c r="J12" s="86">
        <f t="shared" si="5"/>
        <v>0</v>
      </c>
      <c r="K12" s="86">
        <f t="shared" si="6"/>
        <v>0</v>
      </c>
      <c r="L12" s="86">
        <f t="shared" si="7"/>
        <v>0</v>
      </c>
      <c r="M12" s="86">
        <f t="shared" si="8"/>
        <v>0</v>
      </c>
      <c r="N12" s="86">
        <f>SUMIF(calendrier!$I$18:$I$22,$B12,calendrier!H$18:H$22)+SUMIF(calendrier!$B$18:$B$22,$B12,calendrier!D$18:D$22)</f>
        <v>0</v>
      </c>
      <c r="O12" s="63">
        <f>SUMIF(calendrier!$B$18:$B$22,$B12,calendrier!E$18:E$22)+SUMIF(calendrier!$I$18:$I$22,$B12,calendrier!F$18:F$22)</f>
        <v>3</v>
      </c>
      <c r="P12" s="63">
        <f>SUMIF(calendrier!$B$18:$B$22,$B12,calendrier!F$18:F$22)+SUMIF(calendrier!$I$18:$I$22,$B12,calendrier!E$18:E$22)</f>
        <v>0</v>
      </c>
      <c r="Q12" s="87" t="e">
        <f t="shared" si="9"/>
        <v>#DIV/0!</v>
      </c>
      <c r="R12" s="86">
        <f>SUMIF(calendrier!$B$18:$B$22,$B12,calendrier!P$18:P$22)+SUMIF(calendrier!I$18:I$22,$B12,calendrier!Q$18:Q$22)+SUMIF(calendrier!B$18:B$22,$B12,calendrier!R$18:R$22)+SUMIF(calendrier!I$18:I$22,$B12,calendrier!S$18:S$22)+SUMIF(calendrier!B$18:B$22,$B12,calendrier!T$18:T$22)+SUMIF(calendrier!I$18:I$22,$B12,calendrier!U$18:U$22)+SUMIF(calendrier!B$18:B$22,$B12,calendrier!V$18:V$22)+SUMIF(calendrier!I$18:I$22,$B12,calendrier!W$18:W$22)+SUMIF(calendrier!B$18:B$22,$B12,calendrier!X$18:X$22)+SUMIF(calendrier!I$18:I$22,$B12,calendrier!Y$18:Y$22)</f>
        <v>77</v>
      </c>
      <c r="S12" s="86">
        <f>SUMIF(calendrier!I$18:I$22,$B12,calendrier!P$18:P$22)+SUMIF(calendrier!B$18:B$22,$B12,calendrier!Q$18:Q$22)+SUMIF(calendrier!I$18:I$22,$B12,calendrier!R$18:R$22)+SUMIF(calendrier!B$18:B$22,$B12,calendrier!S$18:S$22)+SUMIF(calendrier!I$18:I$22,$B12,calendrier!T$18:T$22)+SUMIF(calendrier!B$18:B$22,$B12,calendrier!U$18:U$22)+SUMIF(calendrier!I$18:I$22,$B12,calendrier!V$18:V$22)+SUMIF(calendrier!B$18:B$22,$B12,calendrier!W$18:W$22)+SUMIF(calendrier!I$18:I$22,$B12,calendrier!X$18:X$22)+SUMIF(calendrier!B$18:B$22,$B12,calendrier!Y$18:Y$22)</f>
        <v>61</v>
      </c>
      <c r="T12" s="87">
        <f t="shared" si="10"/>
        <v>1.2622950819672132</v>
      </c>
      <c r="U12" s="65">
        <f t="shared" si="11"/>
        <v>0</v>
      </c>
      <c r="V12" s="63">
        <f>SUMIF(calendrier!B$18:B$147,B12,calendrier!N$18:N$147)</f>
        <v>0</v>
      </c>
      <c r="W12" s="63">
        <f>SUMIF(calendrier!B$18:B$147,B12,calendrier!J$18:J$147)-SUMIF(calendrier!B$18:B$147,B12,calendrier!N$18:N$147)</f>
        <v>0</v>
      </c>
      <c r="X12" s="63">
        <f>SUMIF(calendrier!B$18:B$147,B12,calendrier!K$18:K$147)</f>
        <v>0</v>
      </c>
      <c r="Y12" s="63">
        <f>SUMIF(calendrier!B$18:B$147,B12,calendrier!L$18:L$147)</f>
        <v>0</v>
      </c>
      <c r="Z12" s="63">
        <f>SUMIF(calendrier!B$18:B$147,B12,calendrier!M$18:M$147)-SUMIF(calendrier!B$18:B$147,B12,calendrier!O$18:O$147)</f>
        <v>0</v>
      </c>
      <c r="AA12" s="63">
        <f>SUMIF(calendrier!B$18:B$147,B12,calendrier!O$18:O$147)</f>
        <v>0</v>
      </c>
      <c r="AD12" s="63">
        <f t="shared" si="12"/>
        <v>0</v>
      </c>
      <c r="AE12" s="63">
        <f>SUMIF(calendrier!I$18:I$147,B12,calendrier!O$18:O$147)</f>
        <v>0</v>
      </c>
      <c r="AF12" s="63">
        <f>SUMIF(calendrier!I$18:I$147,B12,calendrier!M$18:M$147)-SUMIF(calendrier!I$18:I$147,B12,calendrier!O$18:O$147)</f>
        <v>0</v>
      </c>
      <c r="AG12" s="63">
        <f>SUMIF(calendrier!I$18:I$147,B12,calendrier!L$18:L$147)</f>
        <v>0</v>
      </c>
      <c r="AH12" s="63">
        <f>SUMIF(calendrier!I$18:I$147,B12,calendrier!K$18:K$147)</f>
        <v>0</v>
      </c>
      <c r="AI12" s="63">
        <f>SUMIF(calendrier!I$18:I$147,B12,calendrier!J$18:J$147)-SUMIF(calendrier!I$18:I$147,B12,calendrier!N$18:N$147)</f>
        <v>0</v>
      </c>
      <c r="AJ12" s="63">
        <f>SUMIF(calendrier!I$18:I$147,B12,calendrier!N$18:N$147)</f>
        <v>0</v>
      </c>
    </row>
    <row r="13" spans="1:36" ht="15">
      <c r="A13" s="71">
        <v>7</v>
      </c>
      <c r="B13" s="71" t="str">
        <f>calendrier!B11</f>
        <v>ST BRICE EN COGLES</v>
      </c>
      <c r="C13" s="85">
        <f t="shared" si="13"/>
        <v>4</v>
      </c>
      <c r="D13" s="86">
        <f t="shared" si="0"/>
        <v>1</v>
      </c>
      <c r="E13" s="63">
        <f t="shared" si="1"/>
        <v>1</v>
      </c>
      <c r="F13" s="63">
        <f t="shared" si="2"/>
        <v>0</v>
      </c>
      <c r="G13" s="63">
        <f>SUMIF(calendrier!$B$18:$B$22,$B13,calendrier!C$18:C$22)+SUMIF(calendrier!$I$18:$I$22,$B13,calendrier!G$18:G$22)</f>
        <v>0</v>
      </c>
      <c r="H13" s="86">
        <f t="shared" si="3"/>
        <v>0</v>
      </c>
      <c r="I13" s="86">
        <f t="shared" si="4"/>
        <v>1</v>
      </c>
      <c r="J13" s="86">
        <f t="shared" si="5"/>
        <v>0</v>
      </c>
      <c r="K13" s="86">
        <f t="shared" si="6"/>
        <v>0</v>
      </c>
      <c r="L13" s="86">
        <f t="shared" si="7"/>
        <v>0</v>
      </c>
      <c r="M13" s="86">
        <f t="shared" si="8"/>
        <v>0</v>
      </c>
      <c r="N13" s="86">
        <f>SUMIF(calendrier!$I$18:$I$22,$B13,calendrier!H$18:H$22)+SUMIF(calendrier!$B$18:$B$22,$B13,calendrier!D$18:D$22)</f>
        <v>0</v>
      </c>
      <c r="O13" s="63">
        <f>SUMIF(calendrier!$B$18:$B$22,$B13,calendrier!E$18:E$22)+SUMIF(calendrier!$I$18:$I$22,$B13,calendrier!F$18:F$22)</f>
        <v>3</v>
      </c>
      <c r="P13" s="63">
        <f>SUMIF(calendrier!$B$18:$B$22,$B13,calendrier!F$18:F$22)+SUMIF(calendrier!$I$18:$I$22,$B13,calendrier!E$18:E$22)</f>
        <v>1</v>
      </c>
      <c r="Q13" s="87">
        <f t="shared" si="9"/>
        <v>3</v>
      </c>
      <c r="R13" s="86">
        <f>SUMIF(calendrier!$B$18:$B$22,$B13,calendrier!P$18:P$22)+SUMIF(calendrier!I$18:I$22,$B13,calendrier!Q$18:Q$22)+SUMIF(calendrier!B$18:B$22,$B13,calendrier!R$18:R$22)+SUMIF(calendrier!I$18:I$22,$B13,calendrier!S$18:S$22)+SUMIF(calendrier!B$18:B$22,$B13,calendrier!T$18:T$22)+SUMIF(calendrier!I$18:I$22,$B13,calendrier!U$18:U$22)+SUMIF(calendrier!B$18:B$22,$B13,calendrier!V$18:V$22)+SUMIF(calendrier!I$18:I$22,$B13,calendrier!W$18:W$22)+SUMIF(calendrier!B$18:B$22,$B13,calendrier!X$18:X$22)+SUMIF(calendrier!I$18:I$22,$B13,calendrier!Y$18:Y$22)</f>
        <v>102</v>
      </c>
      <c r="S13" s="86">
        <f>SUMIF(calendrier!I$18:I$22,$B13,calendrier!P$18:P$22)+SUMIF(calendrier!B$18:B$22,$B13,calendrier!Q$18:Q$22)+SUMIF(calendrier!I$18:I$22,$B13,calendrier!R$18:R$22)+SUMIF(calendrier!B$18:B$22,$B13,calendrier!S$18:S$22)+SUMIF(calendrier!I$18:I$22,$B13,calendrier!T$18:T$22)+SUMIF(calendrier!B$18:B$22,$B13,calendrier!U$18:U$22)+SUMIF(calendrier!I$18:I$22,$B13,calendrier!V$18:V$22)+SUMIF(calendrier!B$18:B$22,$B13,calendrier!W$18:W$22)+SUMIF(calendrier!I$18:I$22,$B13,calendrier!X$18:X$22)+SUMIF(calendrier!B$18:B$22,$B13,calendrier!Y$18:Y$22)</f>
        <v>96</v>
      </c>
      <c r="T13" s="87">
        <f t="shared" si="10"/>
        <v>1.0625</v>
      </c>
      <c r="U13" s="65">
        <f t="shared" si="11"/>
        <v>0</v>
      </c>
      <c r="V13" s="63">
        <f>SUMIF(calendrier!B$18:B$147,B13,calendrier!N$18:N$147)</f>
        <v>0</v>
      </c>
      <c r="W13" s="63">
        <f>SUMIF(calendrier!B$18:B$147,B13,calendrier!J$18:J$147)-SUMIF(calendrier!B$18:B$147,B13,calendrier!N$18:N$147)</f>
        <v>0</v>
      </c>
      <c r="X13" s="63">
        <f>SUMIF(calendrier!B$18:B$147,B13,calendrier!K$18:K$147)</f>
        <v>0</v>
      </c>
      <c r="Y13" s="63">
        <f>SUMIF(calendrier!B$18:B$147,B13,calendrier!L$18:L$147)</f>
        <v>0</v>
      </c>
      <c r="Z13" s="63">
        <f>SUMIF(calendrier!B$18:B$147,B13,calendrier!M$18:M$147)-SUMIF(calendrier!B$18:B$147,B13,calendrier!O$18:O$147)</f>
        <v>0</v>
      </c>
      <c r="AA13" s="63">
        <f>SUMIF(calendrier!B$18:B$147,B13,calendrier!O$18:O$147)</f>
        <v>0</v>
      </c>
      <c r="AD13" s="63">
        <f t="shared" si="12"/>
        <v>0</v>
      </c>
      <c r="AE13" s="63">
        <f>SUMIF(calendrier!I$18:I$147,B13,calendrier!O$18:O$147)</f>
        <v>0</v>
      </c>
      <c r="AF13" s="63">
        <f>SUMIF(calendrier!I$18:I$147,B13,calendrier!M$18:M$147)-SUMIF(calendrier!I$18:I$147,B13,calendrier!O$18:O$147)</f>
        <v>0</v>
      </c>
      <c r="AG13" s="63">
        <f>SUMIF(calendrier!I$18:I$147,B13,calendrier!L$18:L$147)</f>
        <v>0</v>
      </c>
      <c r="AH13" s="63">
        <f>SUMIF(calendrier!I$18:I$147,B13,calendrier!K$18:K$147)</f>
        <v>0</v>
      </c>
      <c r="AI13" s="63">
        <f>SUMIF(calendrier!I$18:I$147,B13,calendrier!J$18:J$147)-SUMIF(calendrier!I$18:I$147,B13,calendrier!N$18:N$147)</f>
        <v>0</v>
      </c>
      <c r="AJ13" s="63">
        <f>SUMIF(calendrier!I$18:I$147,B13,calendrier!N$18:N$147)</f>
        <v>0</v>
      </c>
    </row>
    <row r="14" spans="1:36" ht="15">
      <c r="A14" s="71">
        <v>8</v>
      </c>
      <c r="B14" s="71" t="str">
        <f>calendrier!B12</f>
        <v>JAVENE 2</v>
      </c>
      <c r="C14" s="85">
        <f t="shared" si="13"/>
        <v>1</v>
      </c>
      <c r="D14" s="86">
        <f t="shared" si="0"/>
        <v>1</v>
      </c>
      <c r="E14" s="63">
        <f t="shared" si="1"/>
        <v>0</v>
      </c>
      <c r="F14" s="63">
        <f t="shared" si="2"/>
        <v>1</v>
      </c>
      <c r="G14" s="63">
        <f>SUMIF(calendrier!$B$18:$B$22,$B14,calendrier!C$18:C$22)+SUMIF(calendrier!$I$18:$I$22,$B14,calendrier!G$18:G$22)</f>
        <v>0</v>
      </c>
      <c r="H14" s="86">
        <f t="shared" si="3"/>
        <v>0</v>
      </c>
      <c r="I14" s="86">
        <f t="shared" si="4"/>
        <v>0</v>
      </c>
      <c r="J14" s="86">
        <f t="shared" si="5"/>
        <v>0</v>
      </c>
      <c r="K14" s="86">
        <f t="shared" si="6"/>
        <v>0</v>
      </c>
      <c r="L14" s="86">
        <f t="shared" si="7"/>
        <v>0</v>
      </c>
      <c r="M14" s="86">
        <f t="shared" si="8"/>
        <v>1</v>
      </c>
      <c r="N14" s="86">
        <f>SUMIF(calendrier!$I$18:$I$22,$B14,calendrier!H$18:H$22)+SUMIF(calendrier!$B$18:$B$22,$B14,calendrier!D$18:D$22)</f>
        <v>0</v>
      </c>
      <c r="O14" s="63">
        <f>SUMIF(calendrier!$B$18:$B$22,$B14,calendrier!E$18:E$22)+SUMIF(calendrier!$I$18:$I$22,$B14,calendrier!F$18:F$22)</f>
        <v>0</v>
      </c>
      <c r="P14" s="63">
        <f>SUMIF(calendrier!$B$18:$B$22,$B14,calendrier!F$18:F$22)+SUMIF(calendrier!$I$18:$I$22,$B14,calendrier!E$18:E$22)</f>
        <v>3</v>
      </c>
      <c r="Q14" s="87">
        <f t="shared" si="9"/>
        <v>0</v>
      </c>
      <c r="R14" s="86">
        <f>SUMIF(calendrier!$B$18:$B$22,$B14,calendrier!P$18:P$22)+SUMIF(calendrier!I$18:I$22,$B14,calendrier!Q$18:Q$22)+SUMIF(calendrier!B$18:B$22,$B14,calendrier!R$18:R$22)+SUMIF(calendrier!I$18:I$22,$B14,calendrier!S$18:S$22)+SUMIF(calendrier!B$18:B$22,$B14,calendrier!T$18:T$22)+SUMIF(calendrier!I$18:I$22,$B14,calendrier!U$18:U$22)+SUMIF(calendrier!B$18:B$22,$B14,calendrier!V$18:V$22)+SUMIF(calendrier!I$18:I$22,$B14,calendrier!W$18:W$22)+SUMIF(calendrier!B$18:B$22,$B14,calendrier!X$18:X$22)+SUMIF(calendrier!I$18:I$22,$B14,calendrier!Y$18:Y$22)</f>
        <v>61</v>
      </c>
      <c r="S14" s="86">
        <f>SUMIF(calendrier!I$18:I$22,$B14,calendrier!P$18:P$22)+SUMIF(calendrier!B$18:B$22,$B14,calendrier!Q$18:Q$22)+SUMIF(calendrier!I$18:I$22,$B14,calendrier!R$18:R$22)+SUMIF(calendrier!B$18:B$22,$B14,calendrier!S$18:S$22)+SUMIF(calendrier!I$18:I$22,$B14,calendrier!T$18:T$22)+SUMIF(calendrier!B$18:B$22,$B14,calendrier!U$18:U$22)+SUMIF(calendrier!I$18:I$22,$B14,calendrier!V$18:V$22)+SUMIF(calendrier!B$18:B$22,$B14,calendrier!W$18:W$22)+SUMIF(calendrier!I$18:I$22,$B14,calendrier!X$18:X$22)+SUMIF(calendrier!B$18:B$22,$B14,calendrier!Y$18:Y$22)</f>
        <v>77</v>
      </c>
      <c r="T14" s="87">
        <f t="shared" si="10"/>
        <v>0.7922077922077922</v>
      </c>
      <c r="U14" s="65">
        <f t="shared" si="11"/>
        <v>0</v>
      </c>
      <c r="V14" s="63">
        <f>SUMIF(calendrier!B$18:B$147,B14,calendrier!N$18:N$147)</f>
        <v>0</v>
      </c>
      <c r="W14" s="63">
        <f>SUMIF(calendrier!B$18:B$147,B14,calendrier!J$18:J$147)-SUMIF(calendrier!B$18:B$147,B14,calendrier!N$18:N$147)</f>
        <v>0</v>
      </c>
      <c r="X14" s="63">
        <f>SUMIF(calendrier!B$18:B$147,B14,calendrier!K$18:K$147)</f>
        <v>0</v>
      </c>
      <c r="Y14" s="63">
        <f>SUMIF(calendrier!B$18:B$147,B14,calendrier!L$18:L$147)</f>
        <v>0</v>
      </c>
      <c r="Z14" s="63">
        <f>SUMIF(calendrier!B$18:B$147,B14,calendrier!M$18:M$147)-SUMIF(calendrier!B$18:B$147,B14,calendrier!O$18:O$147)</f>
        <v>0</v>
      </c>
      <c r="AA14" s="63">
        <f>SUMIF(calendrier!B$18:B$147,B14,calendrier!O$18:O$147)</f>
        <v>0</v>
      </c>
      <c r="AD14" s="63">
        <f t="shared" si="12"/>
        <v>0</v>
      </c>
      <c r="AE14" s="63">
        <f>SUMIF(calendrier!I$18:I$147,B14,calendrier!O$18:O$147)</f>
        <v>0</v>
      </c>
      <c r="AF14" s="63">
        <f>SUMIF(calendrier!I$18:I$147,B14,calendrier!M$18:M$147)-SUMIF(calendrier!I$18:I$147,B14,calendrier!O$18:O$147)</f>
        <v>0</v>
      </c>
      <c r="AG14" s="63">
        <f>SUMIF(calendrier!I$18:I$147,B14,calendrier!L$18:L$147)</f>
        <v>0</v>
      </c>
      <c r="AH14" s="63">
        <f>SUMIF(calendrier!I$18:I$147,B14,calendrier!K$18:K$147)</f>
        <v>0</v>
      </c>
      <c r="AI14" s="63">
        <f>SUMIF(calendrier!I$18:I$147,B14,calendrier!J$18:J$147)-SUMIF(calendrier!I$18:I$147,B14,calendrier!N$18:N$147)</f>
        <v>0</v>
      </c>
      <c r="AJ14" s="63">
        <f>SUMIF(calendrier!I$18:I$147,B14,calendrier!N$18:N$147)</f>
        <v>0</v>
      </c>
    </row>
    <row r="15" spans="1:36" ht="15">
      <c r="A15" s="71">
        <v>9</v>
      </c>
      <c r="B15" s="71" t="str">
        <f>calendrier!B10</f>
        <v>ROMAGNE</v>
      </c>
      <c r="C15" s="85">
        <f t="shared" si="13"/>
        <v>1</v>
      </c>
      <c r="D15" s="86">
        <f t="shared" si="0"/>
        <v>1</v>
      </c>
      <c r="E15" s="63">
        <f t="shared" si="1"/>
        <v>0</v>
      </c>
      <c r="F15" s="63">
        <f t="shared" si="2"/>
        <v>1</v>
      </c>
      <c r="G15" s="63">
        <f>SUMIF(calendrier!$B$18:$B$22,$B15,calendrier!C$18:C$22)+SUMIF(calendrier!$I$18:$I$22,$B15,calendrier!G$18:G$22)</f>
        <v>0</v>
      </c>
      <c r="H15" s="86">
        <f t="shared" si="3"/>
        <v>0</v>
      </c>
      <c r="I15" s="86">
        <f t="shared" si="4"/>
        <v>0</v>
      </c>
      <c r="J15" s="86">
        <f t="shared" si="5"/>
        <v>0</v>
      </c>
      <c r="K15" s="86">
        <f t="shared" si="6"/>
        <v>0</v>
      </c>
      <c r="L15" s="86">
        <f t="shared" si="7"/>
        <v>1</v>
      </c>
      <c r="M15" s="86">
        <f t="shared" si="8"/>
        <v>0</v>
      </c>
      <c r="N15" s="86">
        <f>SUMIF(calendrier!$I$18:$I$22,$B15,calendrier!H$18:H$22)+SUMIF(calendrier!$B$18:$B$22,$B15,calendrier!D$18:D$22)</f>
        <v>0</v>
      </c>
      <c r="O15" s="63">
        <f>SUMIF(calendrier!$B$18:$B$22,$B15,calendrier!E$18:E$22)+SUMIF(calendrier!$I$18:$I$22,$B15,calendrier!F$18:F$22)</f>
        <v>1</v>
      </c>
      <c r="P15" s="63">
        <f>SUMIF(calendrier!$B$18:$B$22,$B15,calendrier!F$18:F$22)+SUMIF(calendrier!$I$18:$I$22,$B15,calendrier!E$18:E$22)</f>
        <v>3</v>
      </c>
      <c r="Q15" s="87">
        <f t="shared" si="9"/>
        <v>0.3333333333333333</v>
      </c>
      <c r="R15" s="86">
        <f>SUMIF(calendrier!$B$18:$B$22,$B15,calendrier!P$18:P$22)+SUMIF(calendrier!I$18:I$22,$B15,calendrier!Q$18:Q$22)+SUMIF(calendrier!B$18:B$22,$B15,calendrier!R$18:R$22)+SUMIF(calendrier!I$18:I$22,$B15,calendrier!S$18:S$22)+SUMIF(calendrier!B$18:B$22,$B15,calendrier!T$18:T$22)+SUMIF(calendrier!I$18:I$22,$B15,calendrier!U$18:U$22)+SUMIF(calendrier!B$18:B$22,$B15,calendrier!V$18:V$22)+SUMIF(calendrier!I$18:I$22,$B15,calendrier!W$18:W$22)+SUMIF(calendrier!B$18:B$22,$B15,calendrier!X$18:X$22)+SUMIF(calendrier!I$18:I$22,$B15,calendrier!Y$18:Y$22)</f>
        <v>69</v>
      </c>
      <c r="S15" s="86">
        <f>SUMIF(calendrier!I$18:I$22,$B15,calendrier!P$18:P$22)+SUMIF(calendrier!B$18:B$22,$B15,calendrier!Q$18:Q$22)+SUMIF(calendrier!I$18:I$22,$B15,calendrier!R$18:R$22)+SUMIF(calendrier!B$18:B$22,$B15,calendrier!S$18:S$22)+SUMIF(calendrier!I$18:I$22,$B15,calendrier!T$18:T$22)+SUMIF(calendrier!B$18:B$22,$B15,calendrier!U$18:U$22)+SUMIF(calendrier!I$18:I$22,$B15,calendrier!V$18:V$22)+SUMIF(calendrier!B$18:B$22,$B15,calendrier!W$18:W$22)+SUMIF(calendrier!I$18:I$22,$B15,calendrier!X$18:X$22)+SUMIF(calendrier!B$18:B$22,$B15,calendrier!Y$18:Y$22)</f>
        <v>94</v>
      </c>
      <c r="T15" s="87">
        <f t="shared" si="10"/>
        <v>0.7340425531914894</v>
      </c>
      <c r="AD15" s="63" t="e">
        <f t="shared" si="12"/>
        <v>#N/A</v>
      </c>
      <c r="AE15" s="63" t="e">
        <f>#N/A</f>
        <v>#N/A</v>
      </c>
      <c r="AG15" s="63" t="e">
        <f>#N/A</f>
        <v>#N/A</v>
      </c>
      <c r="AH15" s="63" t="e">
        <f>#N/A</f>
        <v>#N/A</v>
      </c>
      <c r="AJ15" s="63" t="e">
        <f>#N/A</f>
        <v>#N/A</v>
      </c>
    </row>
    <row r="16" spans="1:20" ht="15">
      <c r="A16" s="71">
        <v>10</v>
      </c>
      <c r="B16" s="71" t="str">
        <f>calendrier!B8</f>
        <v>LE PERTRE 2</v>
      </c>
      <c r="C16" s="85">
        <f t="shared" si="13"/>
        <v>1</v>
      </c>
      <c r="D16" s="86">
        <f t="shared" si="0"/>
        <v>1</v>
      </c>
      <c r="E16" s="63">
        <f t="shared" si="1"/>
        <v>0</v>
      </c>
      <c r="F16" s="63">
        <f t="shared" si="2"/>
        <v>1</v>
      </c>
      <c r="G16" s="63">
        <f>SUMIF(calendrier!$B$18:$B$22,$B16,calendrier!C$18:C$22)+SUMIF(calendrier!$I$18:$I$22,$B16,calendrier!G$18:G$22)</f>
        <v>0</v>
      </c>
      <c r="H16" s="86">
        <f t="shared" si="3"/>
        <v>0</v>
      </c>
      <c r="I16" s="86">
        <f t="shared" si="4"/>
        <v>0</v>
      </c>
      <c r="J16" s="86">
        <f t="shared" si="5"/>
        <v>0</v>
      </c>
      <c r="K16" s="86">
        <f t="shared" si="6"/>
        <v>0</v>
      </c>
      <c r="L16" s="86">
        <f t="shared" si="7"/>
        <v>1</v>
      </c>
      <c r="M16" s="86">
        <f t="shared" si="8"/>
        <v>0</v>
      </c>
      <c r="N16" s="86">
        <f>SUMIF(calendrier!$I$18:$I$22,$B16,calendrier!H$18:H$22)+SUMIF(calendrier!$B$18:$B$22,$B16,calendrier!D$18:D$22)</f>
        <v>0</v>
      </c>
      <c r="O16" s="63">
        <f>SUMIF(calendrier!$B$18:$B$22,$B16,calendrier!E$18:E$22)+SUMIF(calendrier!$I$18:$I$22,$B16,calendrier!F$18:F$22)</f>
        <v>1</v>
      </c>
      <c r="P16" s="63">
        <f>SUMIF(calendrier!$B$18:$B$22,$B16,calendrier!F$18:F$22)+SUMIF(calendrier!$I$18:$I$22,$B16,calendrier!E$18:E$22)</f>
        <v>3</v>
      </c>
      <c r="Q16" s="87">
        <f t="shared" si="9"/>
        <v>0.3333333333333333</v>
      </c>
      <c r="R16" s="86">
        <f>SUMIF(calendrier!$B$18:$B$22,$B16,calendrier!P$18:P$22)+SUMIF(calendrier!I$18:I$22,$B16,calendrier!Q$18:Q$22)+SUMIF(calendrier!B$18:B$22,$B16,calendrier!R$18:R$22)+SUMIF(calendrier!I$18:I$22,$B16,calendrier!S$18:S$22)+SUMIF(calendrier!B$18:B$22,$B16,calendrier!T$18:T$22)+SUMIF(calendrier!I$18:I$22,$B16,calendrier!U$18:U$22)+SUMIF(calendrier!B$18:B$22,$B16,calendrier!V$18:V$22)+SUMIF(calendrier!I$18:I$22,$B16,calendrier!W$18:W$22)+SUMIF(calendrier!B$18:B$22,$B16,calendrier!X$18:X$22)+SUMIF(calendrier!I$18:I$22,$B16,calendrier!Y$18:Y$22)</f>
        <v>96</v>
      </c>
      <c r="S16" s="86">
        <f>SUMIF(calendrier!I$18:I$22,$B16,calendrier!P$18:P$22)+SUMIF(calendrier!B$18:B$22,$B16,calendrier!Q$18:Q$22)+SUMIF(calendrier!I$18:I$22,$B16,calendrier!R$18:R$22)+SUMIF(calendrier!B$18:B$22,$B16,calendrier!S$18:S$22)+SUMIF(calendrier!I$18:I$22,$B16,calendrier!T$18:T$22)+SUMIF(calendrier!B$18:B$22,$B16,calendrier!U$18:U$22)+SUMIF(calendrier!I$18:I$22,$B16,calendrier!V$18:V$22)+SUMIF(calendrier!B$18:B$22,$B16,calendrier!W$18:W$22)+SUMIF(calendrier!I$18:I$22,$B16,calendrier!X$18:X$22)+SUMIF(calendrier!B$18:B$22,$B16,calendrier!Y$18:Y$22)</f>
        <v>102</v>
      </c>
      <c r="T16" s="87">
        <f t="shared" si="10"/>
        <v>0.9411764705882353</v>
      </c>
    </row>
    <row r="17" spans="2:38" ht="15">
      <c r="B17" s="88"/>
      <c r="C17" s="85"/>
      <c r="D17" s="86"/>
      <c r="E17" s="78"/>
      <c r="F17" s="78"/>
      <c r="H17" s="78"/>
      <c r="I17" s="78"/>
      <c r="J17" s="78"/>
      <c r="K17" s="78"/>
      <c r="L17" s="78"/>
      <c r="M17" s="78"/>
      <c r="N17" s="86"/>
      <c r="Q17" s="78"/>
      <c r="R17" s="78"/>
      <c r="S17" s="78"/>
      <c r="T17" s="78"/>
      <c r="U17" s="89"/>
      <c r="V17" s="78"/>
      <c r="W17" s="78"/>
      <c r="X17" s="78"/>
      <c r="Y17" s="78"/>
      <c r="Z17" s="78"/>
      <c r="AA17" s="78"/>
      <c r="AB17" s="78"/>
      <c r="AC17" s="77"/>
      <c r="AD17" s="78"/>
      <c r="AE17" s="78"/>
      <c r="AF17" s="78"/>
      <c r="AG17" s="78"/>
      <c r="AH17" s="78"/>
      <c r="AI17" s="78"/>
      <c r="AJ17" s="78"/>
      <c r="AK17" s="78"/>
      <c r="AL17" s="77"/>
    </row>
    <row r="18" spans="2:14" ht="15">
      <c r="B18" s="71" t="s">
        <v>32</v>
      </c>
      <c r="C18" s="85"/>
      <c r="D18" s="86"/>
      <c r="N18" s="86"/>
    </row>
    <row r="19" spans="2:20" ht="15">
      <c r="B19" s="72"/>
      <c r="C19" s="93"/>
      <c r="D19" s="74"/>
      <c r="E19" s="74"/>
      <c r="F19" s="74"/>
      <c r="G19" s="7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6"/>
    </row>
    <row r="20" spans="2:20" ht="15">
      <c r="B20" s="90" t="s">
        <v>16</v>
      </c>
      <c r="C20" s="93"/>
      <c r="D20" s="80" t="s">
        <v>18</v>
      </c>
      <c r="E20" s="80" t="s">
        <v>19</v>
      </c>
      <c r="F20" s="80" t="s">
        <v>20</v>
      </c>
      <c r="G20" s="80" t="s">
        <v>54</v>
      </c>
      <c r="H20" s="80" t="s">
        <v>21</v>
      </c>
      <c r="I20" s="80" t="s">
        <v>22</v>
      </c>
      <c r="J20" s="80" t="s">
        <v>23</v>
      </c>
      <c r="K20" s="80" t="s">
        <v>24</v>
      </c>
      <c r="L20" s="80" t="s">
        <v>25</v>
      </c>
      <c r="M20" s="80" t="s">
        <v>26</v>
      </c>
      <c r="N20" s="80" t="s">
        <v>55</v>
      </c>
      <c r="O20" s="80" t="s">
        <v>27</v>
      </c>
      <c r="P20" s="80" t="s">
        <v>28</v>
      </c>
      <c r="Q20" s="80" t="s">
        <v>29</v>
      </c>
      <c r="R20" s="80" t="s">
        <v>30</v>
      </c>
      <c r="S20" s="80" t="s">
        <v>31</v>
      </c>
      <c r="T20" s="80" t="s">
        <v>29</v>
      </c>
    </row>
    <row r="21" spans="1:20" ht="15">
      <c r="A21" s="71">
        <v>1</v>
      </c>
      <c r="B21" s="91" t="str">
        <f>calendrier!B9</f>
        <v>TREMBLAY CHAUVIGNE</v>
      </c>
      <c r="C21" s="85">
        <f t="shared" si="13"/>
        <v>1</v>
      </c>
      <c r="D21" s="86">
        <f aca="true" t="shared" si="14" ref="D21:D30">E21+F21+G21+N21</f>
        <v>1</v>
      </c>
      <c r="E21" s="63">
        <f aca="true" t="shared" si="15" ref="E21:E30">H21+I21+J21</f>
        <v>0</v>
      </c>
      <c r="F21" s="63">
        <f aca="true" t="shared" si="16" ref="F21:F30">K21+L21+M21</f>
        <v>1</v>
      </c>
      <c r="G21" s="63">
        <f>SUMIF(calendrier!$B$25:$B$29,$B21,calendrier!C$25:C$29)+SUMIF(calendrier!$I$25:$I$29,$B21,calendrier!G$25:G$29)</f>
        <v>0</v>
      </c>
      <c r="H21" s="86">
        <f aca="true" t="shared" si="17" ref="H21:H30">IF($O21-$P21=3,1,0)</f>
        <v>0</v>
      </c>
      <c r="I21" s="86">
        <f aca="true" t="shared" si="18" ref="I21:I30">IF($O21-$P21=2,1,0)</f>
        <v>0</v>
      </c>
      <c r="J21" s="86">
        <f aca="true" t="shared" si="19" ref="J21:J30">IF($O21-$P21=1,1,0)</f>
        <v>0</v>
      </c>
      <c r="K21" s="86">
        <f aca="true" t="shared" si="20" ref="K21:K30">IF($O21-$P21=-1,1,0)</f>
        <v>0</v>
      </c>
      <c r="L21" s="86">
        <f aca="true" t="shared" si="21" ref="L21:L30">IF($O21-$P21=-2,1,0)</f>
        <v>0</v>
      </c>
      <c r="M21" s="86">
        <f aca="true" t="shared" si="22" ref="M21:M30">IF($O21-$P21=-3,1,0)</f>
        <v>1</v>
      </c>
      <c r="N21" s="86">
        <f>SUMIF(calendrier!$I$25:$I$29,$B21,calendrier!H$25:H$29)+SUMIF(calendrier!$B$25:$B$29,$B21,calendrier!D$25:D$29)</f>
        <v>0</v>
      </c>
      <c r="O21" s="63">
        <f>SUMIF(calendrier!$B$25:$B$29,$B21,calendrier!E$25:E$29)+SUMIF(calendrier!$I$25:$I$29,$B21,calendrier!F$25:F$29)</f>
        <v>0</v>
      </c>
      <c r="P21" s="63">
        <f>SUMIF(calendrier!$B$25:$B$29,$B21,calendrier!F$25:F$29)+SUMIF(calendrier!$I$25:$I$29,$B21,calendrier!E$25:E$29)</f>
        <v>3</v>
      </c>
      <c r="Q21" s="87">
        <f aca="true" t="shared" si="23" ref="Q21:Q30">O21/P21</f>
        <v>0</v>
      </c>
      <c r="R21" s="86">
        <f>SUMIF(calendrier!$B$25:$B$29,$B21,calendrier!P$25:P$29)+SUMIF(calendrier!I$25:I$29,$B21,calendrier!Q$25:Q$29)+SUMIF(calendrier!B$25:B$29,$B21,calendrier!R$25:R$29)+SUMIF(calendrier!I$25:I$29,$B21,calendrier!S$25:S$29)+SUMIF(calendrier!B$25:B$29,$B21,calendrier!T$25:T$29)+SUMIF(calendrier!I$25:I$29,$B21,calendrier!U$25:U$29)+SUMIF(calendrier!B$25:B$29,$B21,calendrier!V$25:V$29)+SUMIF(calendrier!I$25:I$29,$B21,calendrier!W$25:W$29)+SUMIF(calendrier!B$25:B$29,$B21,calendrier!X$25:X$29)+SUMIF(calendrier!I$25:I$29,$B21,calendrier!Y$25:Y$29)</f>
        <v>62</v>
      </c>
      <c r="S21" s="86">
        <f>SUMIF(calendrier!I$25:I$29,$B21,calendrier!P$25:P$29)+SUMIF(calendrier!B$25:B$29,$B21,calendrier!Q$25:Q$29)+SUMIF(calendrier!I$25:I$29,$B21,calendrier!R$25:R$29)+SUMIF(calendrier!B$25:B$29,$B21,calendrier!S$25:S$29)+SUMIF(calendrier!I$25:I$29,$B21,calendrier!T$25:T$29)+SUMIF(calendrier!B$25:B$29,$B21,calendrier!U$25:U$29)+SUMIF(calendrier!I$25:I$29,$B21,calendrier!V$25:V$29)+SUMIF(calendrier!B$25:B$29,$B21,calendrier!W$25:W$29)+SUMIF(calendrier!I$25:I$29,$B21,calendrier!X$25:X$29)+SUMIF(calendrier!B$25:B$29,$B21,calendrier!Y$25:Y$29)</f>
        <v>76</v>
      </c>
      <c r="T21" s="87">
        <f aca="true" t="shared" si="24" ref="T21:T30">R21/S21</f>
        <v>0.8157894736842105</v>
      </c>
    </row>
    <row r="22" spans="1:20" ht="15">
      <c r="A22" s="71">
        <v>2</v>
      </c>
      <c r="B22" s="91" t="str">
        <f>calendrier!B13</f>
        <v>ST PIERRE LA COUR</v>
      </c>
      <c r="C22" s="85">
        <f t="shared" si="13"/>
        <v>3</v>
      </c>
      <c r="D22" s="86">
        <f t="shared" si="14"/>
        <v>1</v>
      </c>
      <c r="E22" s="63">
        <f t="shared" si="15"/>
        <v>1</v>
      </c>
      <c r="F22" s="63">
        <f t="shared" si="16"/>
        <v>0</v>
      </c>
      <c r="G22" s="63">
        <f>SUMIF(calendrier!$B$25:$B$29,$B22,calendrier!C$25:C$29)+SUMIF(calendrier!$I$25:$I$29,$B22,calendrier!G$25:G$29)</f>
        <v>0</v>
      </c>
      <c r="H22" s="86">
        <f t="shared" si="17"/>
        <v>0</v>
      </c>
      <c r="I22" s="86">
        <f t="shared" si="18"/>
        <v>0</v>
      </c>
      <c r="J22" s="86">
        <f t="shared" si="19"/>
        <v>1</v>
      </c>
      <c r="K22" s="86">
        <f t="shared" si="20"/>
        <v>0</v>
      </c>
      <c r="L22" s="86">
        <f t="shared" si="21"/>
        <v>0</v>
      </c>
      <c r="M22" s="86">
        <f t="shared" si="22"/>
        <v>0</v>
      </c>
      <c r="N22" s="86">
        <f>SUMIF(calendrier!$I$25:$I$29,$B22,calendrier!H$25:H$29)+SUMIF(calendrier!$B$25:$B$29,$B22,calendrier!D$25:D$29)</f>
        <v>0</v>
      </c>
      <c r="O22" s="63">
        <f>SUMIF(calendrier!$B$25:$B$29,$B22,calendrier!E$25:E$29)+SUMIF(calendrier!$I$25:$I$29,$B22,calendrier!F$25:F$29)</f>
        <v>3</v>
      </c>
      <c r="P22" s="63">
        <f>SUMIF(calendrier!$B$25:$B$29,$B22,calendrier!F$25:F$29)+SUMIF(calendrier!$I$25:$I$29,$B22,calendrier!E$25:E$29)</f>
        <v>2</v>
      </c>
      <c r="Q22" s="87">
        <f t="shared" si="23"/>
        <v>1.5</v>
      </c>
      <c r="R22" s="86">
        <f>SUMIF(calendrier!$B$25:$B$29,$B22,calendrier!P$25:P$29)+SUMIF(calendrier!I$25:I$29,$B22,calendrier!Q$25:Q$29)+SUMIF(calendrier!B$25:B$29,$B22,calendrier!R$25:R$29)+SUMIF(calendrier!I$25:I$29,$B22,calendrier!S$25:S$29)+SUMIF(calendrier!B$25:B$29,$B22,calendrier!T$25:T$29)+SUMIF(calendrier!I$25:I$29,$B22,calendrier!U$25:U$29)+SUMIF(calendrier!B$25:B$29,$B22,calendrier!V$25:V$29)+SUMIF(calendrier!I$25:I$29,$B22,calendrier!W$25:W$29)+SUMIF(calendrier!B$25:B$29,$B22,calendrier!X$25:X$29)+SUMIF(calendrier!I$25:I$29,$B22,calendrier!Y$25:Y$29)</f>
        <v>108</v>
      </c>
      <c r="S22" s="86">
        <f>SUMIF(calendrier!I$25:I$29,$B22,calendrier!P$25:P$29)+SUMIF(calendrier!B$25:B$29,$B22,calendrier!Q$25:Q$29)+SUMIF(calendrier!I$25:I$29,$B22,calendrier!R$25:R$29)+SUMIF(calendrier!B$25:B$29,$B22,calendrier!S$25:S$29)+SUMIF(calendrier!I$25:I$29,$B22,calendrier!T$25:T$29)+SUMIF(calendrier!B$25:B$29,$B22,calendrier!U$25:U$29)+SUMIF(calendrier!I$25:I$29,$B22,calendrier!V$25:V$29)+SUMIF(calendrier!B$25:B$29,$B22,calendrier!W$25:W$29)+SUMIF(calendrier!I$25:I$29,$B22,calendrier!X$25:X$29)+SUMIF(calendrier!B$25:B$29,$B22,calendrier!Y$25:Y$29)</f>
        <v>103</v>
      </c>
      <c r="T22" s="87">
        <f t="shared" si="24"/>
        <v>1.0485436893203883</v>
      </c>
    </row>
    <row r="23" spans="1:20" ht="15">
      <c r="A23" s="71">
        <v>3</v>
      </c>
      <c r="B23" s="91" t="str">
        <f>calendrier!B8</f>
        <v>LE PERTRE 2</v>
      </c>
      <c r="C23" s="85">
        <f t="shared" si="13"/>
        <v>1</v>
      </c>
      <c r="D23" s="86">
        <f t="shared" si="14"/>
        <v>1</v>
      </c>
      <c r="E23" s="63">
        <f t="shared" si="15"/>
        <v>0</v>
      </c>
      <c r="F23" s="63">
        <f t="shared" si="16"/>
        <v>1</v>
      </c>
      <c r="G23" s="63">
        <f>SUMIF(calendrier!$B$25:$B$29,$B23,calendrier!C$25:C$29)+SUMIF(calendrier!$I$25:$I$29,$B23,calendrier!G$25:G$29)</f>
        <v>0</v>
      </c>
      <c r="H23" s="86">
        <f t="shared" si="17"/>
        <v>0</v>
      </c>
      <c r="I23" s="86">
        <f t="shared" si="18"/>
        <v>0</v>
      </c>
      <c r="J23" s="86">
        <f t="shared" si="19"/>
        <v>0</v>
      </c>
      <c r="K23" s="86">
        <f t="shared" si="20"/>
        <v>0</v>
      </c>
      <c r="L23" s="86">
        <f t="shared" si="21"/>
        <v>1</v>
      </c>
      <c r="M23" s="86">
        <f t="shared" si="22"/>
        <v>0</v>
      </c>
      <c r="N23" s="86">
        <f>SUMIF(calendrier!$I$25:$I$29,$B23,calendrier!H$25:H$29)+SUMIF(calendrier!$B$25:$B$29,$B23,calendrier!D$25:D$29)</f>
        <v>0</v>
      </c>
      <c r="O23" s="63">
        <f>SUMIF(calendrier!$B$25:$B$29,$B23,calendrier!E$25:E$29)+SUMIF(calendrier!$I$25:$I$29,$B23,calendrier!F$25:F$29)</f>
        <v>1</v>
      </c>
      <c r="P23" s="63">
        <f>SUMIF(calendrier!$B$25:$B$29,$B23,calendrier!F$25:F$29)+SUMIF(calendrier!$I$25:$I$29,$B23,calendrier!E$25:E$29)</f>
        <v>3</v>
      </c>
      <c r="Q23" s="87">
        <f t="shared" si="23"/>
        <v>0.3333333333333333</v>
      </c>
      <c r="R23" s="86">
        <f>SUMIF(calendrier!$B$25:$B$29,$B23,calendrier!P$25:P$29)+SUMIF(calendrier!I$25:I$29,$B23,calendrier!Q$25:Q$29)+SUMIF(calendrier!B$25:B$29,$B23,calendrier!R$25:R$29)+SUMIF(calendrier!I$25:I$29,$B23,calendrier!S$25:S$29)+SUMIF(calendrier!B$25:B$29,$B23,calendrier!T$25:T$29)+SUMIF(calendrier!I$25:I$29,$B23,calendrier!U$25:U$29)+SUMIF(calendrier!B$25:B$29,$B23,calendrier!V$25:V$29)+SUMIF(calendrier!I$25:I$29,$B23,calendrier!W$25:W$29)+SUMIF(calendrier!B$25:B$29,$B23,calendrier!X$25:X$29)+SUMIF(calendrier!I$25:I$29,$B23,calendrier!Y$25:Y$29)</f>
        <v>68</v>
      </c>
      <c r="S23" s="86">
        <f>SUMIF(calendrier!I$25:I$29,$B23,calendrier!P$25:P$29)+SUMIF(calendrier!B$25:B$29,$B23,calendrier!Q$25:Q$29)+SUMIF(calendrier!I$25:I$29,$B23,calendrier!R$25:R$29)+SUMIF(calendrier!B$25:B$29,$B23,calendrier!S$25:S$29)+SUMIF(calendrier!I$25:I$29,$B23,calendrier!T$25:T$29)+SUMIF(calendrier!B$25:B$29,$B23,calendrier!U$25:U$29)+SUMIF(calendrier!I$25:I$29,$B23,calendrier!V$25:V$29)+SUMIF(calendrier!B$25:B$29,$B23,calendrier!W$25:W$29)+SUMIF(calendrier!I$25:I$29,$B23,calendrier!X$25:X$29)+SUMIF(calendrier!B$25:B$29,$B23,calendrier!Y$25:Y$29)</f>
        <v>96</v>
      </c>
      <c r="T23" s="87">
        <f t="shared" si="24"/>
        <v>0.7083333333333334</v>
      </c>
    </row>
    <row r="24" spans="1:20" ht="15">
      <c r="A24" s="71">
        <v>4</v>
      </c>
      <c r="B24" s="91" t="str">
        <f>calendrier!B14</f>
        <v>MONTENAY</v>
      </c>
      <c r="C24" s="85">
        <f t="shared" si="13"/>
        <v>4</v>
      </c>
      <c r="D24" s="86">
        <f t="shared" si="14"/>
        <v>1</v>
      </c>
      <c r="E24" s="63">
        <f t="shared" si="15"/>
        <v>1</v>
      </c>
      <c r="F24" s="63">
        <f t="shared" si="16"/>
        <v>0</v>
      </c>
      <c r="G24" s="63">
        <f>SUMIF(calendrier!$B$25:$B$29,$B24,calendrier!C$25:C$29)+SUMIF(calendrier!$I$25:$I$29,$B24,calendrier!G$25:G$29)</f>
        <v>0</v>
      </c>
      <c r="H24" s="86">
        <f t="shared" si="17"/>
        <v>1</v>
      </c>
      <c r="I24" s="86">
        <f t="shared" si="18"/>
        <v>0</v>
      </c>
      <c r="J24" s="86">
        <f t="shared" si="19"/>
        <v>0</v>
      </c>
      <c r="K24" s="86">
        <f t="shared" si="20"/>
        <v>0</v>
      </c>
      <c r="L24" s="86">
        <f t="shared" si="21"/>
        <v>0</v>
      </c>
      <c r="M24" s="86">
        <f t="shared" si="22"/>
        <v>0</v>
      </c>
      <c r="N24" s="86">
        <f>SUMIF(calendrier!$I$25:$I$29,$B24,calendrier!H$25:H$29)+SUMIF(calendrier!$B$25:$B$29,$B24,calendrier!D$25:D$29)</f>
        <v>0</v>
      </c>
      <c r="O24" s="63">
        <f>SUMIF(calendrier!$B$25:$B$29,$B24,calendrier!E$25:E$29)+SUMIF(calendrier!$I$25:$I$29,$B24,calendrier!F$25:F$29)</f>
        <v>3</v>
      </c>
      <c r="P24" s="63">
        <f>SUMIF(calendrier!$B$25:$B$29,$B24,calendrier!F$25:F$29)+SUMIF(calendrier!$I$25:$I$29,$B24,calendrier!E$25:E$29)</f>
        <v>0</v>
      </c>
      <c r="Q24" s="87" t="e">
        <f t="shared" si="23"/>
        <v>#DIV/0!</v>
      </c>
      <c r="R24" s="86">
        <f>SUMIF(calendrier!$B$25:$B$29,$B24,calendrier!P$25:P$29)+SUMIF(calendrier!I$25:I$29,$B24,calendrier!Q$25:Q$29)+SUMIF(calendrier!B$25:B$29,$B24,calendrier!R$25:R$29)+SUMIF(calendrier!I$25:I$29,$B24,calendrier!S$25:S$29)+SUMIF(calendrier!B$25:B$29,$B24,calendrier!T$25:T$29)+SUMIF(calendrier!I$25:I$29,$B24,calendrier!U$25:U$29)+SUMIF(calendrier!B$25:B$29,$B24,calendrier!V$25:V$29)+SUMIF(calendrier!I$25:I$29,$B24,calendrier!W$25:W$29)+SUMIF(calendrier!B$25:B$29,$B24,calendrier!X$25:X$29)+SUMIF(calendrier!I$25:I$29,$B24,calendrier!Y$25:Y$29)</f>
        <v>76</v>
      </c>
      <c r="S24" s="86">
        <f>SUMIF(calendrier!I$25:I$29,$B24,calendrier!P$25:P$29)+SUMIF(calendrier!B$25:B$29,$B24,calendrier!Q$25:Q$29)+SUMIF(calendrier!I$25:I$29,$B24,calendrier!R$25:R$29)+SUMIF(calendrier!B$25:B$29,$B24,calendrier!S$25:S$29)+SUMIF(calendrier!I$25:I$29,$B24,calendrier!T$25:T$29)+SUMIF(calendrier!B$25:B$29,$B24,calendrier!U$25:U$29)+SUMIF(calendrier!I$25:I$29,$B24,calendrier!V$25:V$29)+SUMIF(calendrier!B$25:B$29,$B24,calendrier!W$25:W$29)+SUMIF(calendrier!I$25:I$29,$B24,calendrier!X$25:X$29)+SUMIF(calendrier!B$25:B$29,$B24,calendrier!Y$25:Y$29)</f>
        <v>62</v>
      </c>
      <c r="T24" s="87">
        <f t="shared" si="24"/>
        <v>1.2258064516129032</v>
      </c>
    </row>
    <row r="25" spans="1:20" ht="15">
      <c r="A25" s="71">
        <v>5</v>
      </c>
      <c r="B25" s="91" t="str">
        <f>calendrier!B11</f>
        <v>ST BRICE EN COGLES</v>
      </c>
      <c r="C25" s="85">
        <f t="shared" si="13"/>
        <v>1</v>
      </c>
      <c r="D25" s="86">
        <f t="shared" si="14"/>
        <v>1</v>
      </c>
      <c r="E25" s="63">
        <f t="shared" si="15"/>
        <v>0</v>
      </c>
      <c r="F25" s="63">
        <f t="shared" si="16"/>
        <v>1</v>
      </c>
      <c r="G25" s="63">
        <f>SUMIF(calendrier!$B$25:$B$29,$B25,calendrier!C$25:C$29)+SUMIF(calendrier!$I$25:$I$29,$B25,calendrier!G$25:G$29)</f>
        <v>0</v>
      </c>
      <c r="H25" s="86">
        <f t="shared" si="17"/>
        <v>0</v>
      </c>
      <c r="I25" s="86">
        <f t="shared" si="18"/>
        <v>0</v>
      </c>
      <c r="J25" s="86">
        <f t="shared" si="19"/>
        <v>0</v>
      </c>
      <c r="K25" s="86">
        <f t="shared" si="20"/>
        <v>0</v>
      </c>
      <c r="L25" s="86">
        <f t="shared" si="21"/>
        <v>1</v>
      </c>
      <c r="M25" s="86">
        <f t="shared" si="22"/>
        <v>0</v>
      </c>
      <c r="N25" s="86">
        <f>SUMIF(calendrier!$I$25:$I$29,$B25,calendrier!H$25:H$29)+SUMIF(calendrier!$B$25:$B$29,$B25,calendrier!D$25:D$29)</f>
        <v>0</v>
      </c>
      <c r="O25" s="63">
        <f>SUMIF(calendrier!$B$25:$B$29,$B25,calendrier!E$25:E$29)+SUMIF(calendrier!$I$25:$I$29,$B25,calendrier!F$25:F$29)</f>
        <v>1</v>
      </c>
      <c r="P25" s="63">
        <f>SUMIF(calendrier!$B$25:$B$29,$B25,calendrier!F$25:F$29)+SUMIF(calendrier!$I$25:$I$29,$B25,calendrier!E$25:E$29)</f>
        <v>3</v>
      </c>
      <c r="Q25" s="87">
        <f t="shared" si="23"/>
        <v>0.3333333333333333</v>
      </c>
      <c r="R25" s="86">
        <f>SUMIF(calendrier!$B$25:$B$29,$B25,calendrier!P$25:P$29)+SUMIF(calendrier!I$25:I$29,$B25,calendrier!Q$25:Q$29)+SUMIF(calendrier!B$25:B$29,$B25,calendrier!R$25:R$29)+SUMIF(calendrier!I$25:I$29,$B25,calendrier!S$25:S$29)+SUMIF(calendrier!B$25:B$29,$B25,calendrier!T$25:T$29)+SUMIF(calendrier!I$25:I$29,$B25,calendrier!U$25:U$29)+SUMIF(calendrier!B$25:B$29,$B25,calendrier!V$25:V$29)+SUMIF(calendrier!I$25:I$29,$B25,calendrier!W$25:W$29)+SUMIF(calendrier!B$25:B$29,$B25,calendrier!X$25:X$29)+SUMIF(calendrier!I$25:I$29,$B25,calendrier!Y$25:Y$29)</f>
        <v>84</v>
      </c>
      <c r="S25" s="86">
        <f>SUMIF(calendrier!I$25:I$29,$B25,calendrier!P$25:P$29)+SUMIF(calendrier!B$25:B$29,$B25,calendrier!Q$25:Q$29)+SUMIF(calendrier!I$25:I$29,$B25,calendrier!R$25:R$29)+SUMIF(calendrier!B$25:B$29,$B25,calendrier!S$25:S$29)+SUMIF(calendrier!I$25:I$29,$B25,calendrier!T$25:T$29)+SUMIF(calendrier!B$25:B$29,$B25,calendrier!U$25:U$29)+SUMIF(calendrier!I$25:I$29,$B25,calendrier!V$25:V$29)+SUMIF(calendrier!B$25:B$29,$B25,calendrier!W$25:W$29)+SUMIF(calendrier!I$25:I$29,$B25,calendrier!X$25:X$29)+SUMIF(calendrier!B$25:B$29,$B25,calendrier!Y$25:Y$29)</f>
        <v>98</v>
      </c>
      <c r="T25" s="87">
        <f t="shared" si="24"/>
        <v>0.8571428571428571</v>
      </c>
    </row>
    <row r="26" spans="1:20" ht="15">
      <c r="A26" s="71">
        <v>6</v>
      </c>
      <c r="B26" s="91" t="str">
        <f>calendrier!B10</f>
        <v>ROMAGNE</v>
      </c>
      <c r="C26" s="85">
        <f t="shared" si="13"/>
        <v>4</v>
      </c>
      <c r="D26" s="86">
        <f t="shared" si="14"/>
        <v>1</v>
      </c>
      <c r="E26" s="63">
        <f t="shared" si="15"/>
        <v>1</v>
      </c>
      <c r="F26" s="63">
        <f t="shared" si="16"/>
        <v>0</v>
      </c>
      <c r="G26" s="63">
        <f>SUMIF(calendrier!$B$25:$B$29,$B26,calendrier!C$25:C$29)+SUMIF(calendrier!$I$25:$I$29,$B26,calendrier!G$25:G$29)</f>
        <v>0</v>
      </c>
      <c r="H26" s="86">
        <f t="shared" si="17"/>
        <v>0</v>
      </c>
      <c r="I26" s="86">
        <f t="shared" si="18"/>
        <v>1</v>
      </c>
      <c r="J26" s="86">
        <f t="shared" si="19"/>
        <v>0</v>
      </c>
      <c r="K26" s="86">
        <f t="shared" si="20"/>
        <v>0</v>
      </c>
      <c r="L26" s="86">
        <f t="shared" si="21"/>
        <v>0</v>
      </c>
      <c r="M26" s="86">
        <f t="shared" si="22"/>
        <v>0</v>
      </c>
      <c r="N26" s="86">
        <f>SUMIF(calendrier!$I$25:$I$29,$B26,calendrier!H$25:H$29)+SUMIF(calendrier!$B$25:$B$29,$B26,calendrier!D$25:D$29)</f>
        <v>0</v>
      </c>
      <c r="O26" s="63">
        <f>SUMIF(calendrier!$B$25:$B$29,$B26,calendrier!E$25:E$29)+SUMIF(calendrier!$I$25:$I$29,$B26,calendrier!F$25:F$29)</f>
        <v>3</v>
      </c>
      <c r="P26" s="63">
        <f>SUMIF(calendrier!$B$25:$B$29,$B26,calendrier!F$25:F$29)+SUMIF(calendrier!$I$25:$I$29,$B26,calendrier!E$25:E$29)</f>
        <v>1</v>
      </c>
      <c r="Q26" s="87">
        <f t="shared" si="23"/>
        <v>3</v>
      </c>
      <c r="R26" s="86">
        <f>SUMIF(calendrier!$B$25:$B$29,$B26,calendrier!P$25:P$29)+SUMIF(calendrier!I$25:I$29,$B26,calendrier!Q$25:Q$29)+SUMIF(calendrier!B$25:B$29,$B26,calendrier!R$25:R$29)+SUMIF(calendrier!I$25:I$29,$B26,calendrier!S$25:S$29)+SUMIF(calendrier!B$25:B$29,$B26,calendrier!T$25:T$29)+SUMIF(calendrier!I$25:I$29,$B26,calendrier!U$25:U$29)+SUMIF(calendrier!B$25:B$29,$B26,calendrier!V$25:V$29)+SUMIF(calendrier!I$25:I$29,$B26,calendrier!W$25:W$29)+SUMIF(calendrier!B$25:B$29,$B26,calendrier!X$25:X$29)+SUMIF(calendrier!I$25:I$29,$B26,calendrier!Y$25:Y$29)</f>
        <v>96</v>
      </c>
      <c r="S26" s="86">
        <f>SUMIF(calendrier!I$25:I$29,$B26,calendrier!P$25:P$29)+SUMIF(calendrier!B$25:B$29,$B26,calendrier!Q$25:Q$29)+SUMIF(calendrier!I$25:I$29,$B26,calendrier!R$25:R$29)+SUMIF(calendrier!B$25:B$29,$B26,calendrier!S$25:S$29)+SUMIF(calendrier!I$25:I$29,$B26,calendrier!T$25:T$29)+SUMIF(calendrier!B$25:B$29,$B26,calendrier!U$25:U$29)+SUMIF(calendrier!I$25:I$29,$B26,calendrier!V$25:V$29)+SUMIF(calendrier!B$25:B$29,$B26,calendrier!W$25:W$29)+SUMIF(calendrier!I$25:I$29,$B26,calendrier!X$25:X$29)+SUMIF(calendrier!B$25:B$29,$B26,calendrier!Y$25:Y$29)</f>
        <v>68</v>
      </c>
      <c r="T26" s="87">
        <f t="shared" si="24"/>
        <v>1.411764705882353</v>
      </c>
    </row>
    <row r="27" spans="1:20" ht="15">
      <c r="A27" s="71">
        <v>7</v>
      </c>
      <c r="B27" s="91" t="str">
        <f>calendrier!B7</f>
        <v>JAVENE 1</v>
      </c>
      <c r="C27" s="85">
        <f t="shared" si="13"/>
        <v>4</v>
      </c>
      <c r="D27" s="86">
        <f t="shared" si="14"/>
        <v>1</v>
      </c>
      <c r="E27" s="63">
        <f t="shared" si="15"/>
        <v>1</v>
      </c>
      <c r="F27" s="63">
        <f t="shared" si="16"/>
        <v>0</v>
      </c>
      <c r="G27" s="63">
        <f>SUMIF(calendrier!$B$25:$B$29,$B27,calendrier!C$25:C$29)+SUMIF(calendrier!$I$25:$I$29,$B27,calendrier!G$25:G$29)</f>
        <v>0</v>
      </c>
      <c r="H27" s="86">
        <f t="shared" si="17"/>
        <v>0</v>
      </c>
      <c r="I27" s="86">
        <f t="shared" si="18"/>
        <v>1</v>
      </c>
      <c r="J27" s="86">
        <f t="shared" si="19"/>
        <v>0</v>
      </c>
      <c r="K27" s="86">
        <f t="shared" si="20"/>
        <v>0</v>
      </c>
      <c r="L27" s="86">
        <f t="shared" si="21"/>
        <v>0</v>
      </c>
      <c r="M27" s="86">
        <f t="shared" si="22"/>
        <v>0</v>
      </c>
      <c r="N27" s="86">
        <f>SUMIF(calendrier!$I$25:$I$29,$B27,calendrier!H$25:H$29)+SUMIF(calendrier!$B$25:$B$29,$B27,calendrier!D$25:D$29)</f>
        <v>0</v>
      </c>
      <c r="O27" s="63">
        <f>SUMIF(calendrier!$B$25:$B$29,$B27,calendrier!E$25:E$29)+SUMIF(calendrier!$I$25:$I$29,$B27,calendrier!F$25:F$29)</f>
        <v>3</v>
      </c>
      <c r="P27" s="63">
        <f>SUMIF(calendrier!$B$25:$B$29,$B27,calendrier!F$25:F$29)+SUMIF(calendrier!$I$25:$I$29,$B27,calendrier!E$25:E$29)</f>
        <v>1</v>
      </c>
      <c r="Q27" s="87">
        <f t="shared" si="23"/>
        <v>3</v>
      </c>
      <c r="R27" s="86">
        <f>SUMIF(calendrier!$B$25:$B$29,$B27,calendrier!P$25:P$29)+SUMIF(calendrier!I$25:I$29,$B27,calendrier!Q$25:Q$29)+SUMIF(calendrier!B$25:B$29,$B27,calendrier!R$25:R$29)+SUMIF(calendrier!I$25:I$29,$B27,calendrier!S$25:S$29)+SUMIF(calendrier!B$25:B$29,$B27,calendrier!T$25:T$29)+SUMIF(calendrier!I$25:I$29,$B27,calendrier!U$25:U$29)+SUMIF(calendrier!B$25:B$29,$B27,calendrier!V$25:V$29)+SUMIF(calendrier!I$25:I$29,$B27,calendrier!W$25:W$29)+SUMIF(calendrier!B$25:B$29,$B27,calendrier!X$25:X$29)+SUMIF(calendrier!I$25:I$29,$B27,calendrier!Y$25:Y$29)</f>
        <v>98</v>
      </c>
      <c r="S27" s="86">
        <f>SUMIF(calendrier!I$25:I$29,$B27,calendrier!P$25:P$29)+SUMIF(calendrier!B$25:B$29,$B27,calendrier!Q$25:Q$29)+SUMIF(calendrier!I$25:I$29,$B27,calendrier!R$25:R$29)+SUMIF(calendrier!B$25:B$29,$B27,calendrier!S$25:S$29)+SUMIF(calendrier!I$25:I$29,$B27,calendrier!T$25:T$29)+SUMIF(calendrier!B$25:B$29,$B27,calendrier!U$25:U$29)+SUMIF(calendrier!I$25:I$29,$B27,calendrier!V$25:V$29)+SUMIF(calendrier!B$25:B$29,$B27,calendrier!W$25:W$29)+SUMIF(calendrier!I$25:I$29,$B27,calendrier!X$25:X$29)+SUMIF(calendrier!B$25:B$29,$B27,calendrier!Y$25:Y$29)</f>
        <v>84</v>
      </c>
      <c r="T27" s="87">
        <f t="shared" si="24"/>
        <v>1.1666666666666667</v>
      </c>
    </row>
    <row r="28" spans="1:20" ht="15">
      <c r="A28" s="71">
        <v>8</v>
      </c>
      <c r="B28" s="91" t="str">
        <f>calendrier!B5</f>
        <v>LE PERTRE 1</v>
      </c>
      <c r="C28" s="85">
        <f t="shared" si="13"/>
        <v>2</v>
      </c>
      <c r="D28" s="86">
        <f t="shared" si="14"/>
        <v>1</v>
      </c>
      <c r="E28" s="63">
        <f t="shared" si="15"/>
        <v>0</v>
      </c>
      <c r="F28" s="63">
        <f t="shared" si="16"/>
        <v>1</v>
      </c>
      <c r="G28" s="63">
        <f>SUMIF(calendrier!$B$25:$B$29,$B28,calendrier!C$25:C$29)+SUMIF(calendrier!$I$25:$I$29,$B28,calendrier!G$25:G$29)</f>
        <v>0</v>
      </c>
      <c r="H28" s="86">
        <f t="shared" si="17"/>
        <v>0</v>
      </c>
      <c r="I28" s="86">
        <f t="shared" si="18"/>
        <v>0</v>
      </c>
      <c r="J28" s="86">
        <f t="shared" si="19"/>
        <v>0</v>
      </c>
      <c r="K28" s="86">
        <f t="shared" si="20"/>
        <v>1</v>
      </c>
      <c r="L28" s="86">
        <f t="shared" si="21"/>
        <v>0</v>
      </c>
      <c r="M28" s="86">
        <f t="shared" si="22"/>
        <v>0</v>
      </c>
      <c r="N28" s="86">
        <f>SUMIF(calendrier!$I$25:$I$29,$B28,calendrier!H$25:H$29)+SUMIF(calendrier!$B$25:$B$29,$B28,calendrier!D$25:D$29)</f>
        <v>0</v>
      </c>
      <c r="O28" s="63">
        <f>SUMIF(calendrier!$B$25:$B$29,$B28,calendrier!E$25:E$29)+SUMIF(calendrier!$I$25:$I$29,$B28,calendrier!F$25:F$29)</f>
        <v>2</v>
      </c>
      <c r="P28" s="63">
        <f>SUMIF(calendrier!$B$25:$B$29,$B28,calendrier!F$25:F$29)+SUMIF(calendrier!$I$25:$I$29,$B28,calendrier!E$25:E$29)</f>
        <v>3</v>
      </c>
      <c r="Q28" s="87">
        <f t="shared" si="23"/>
        <v>0.6666666666666666</v>
      </c>
      <c r="R28" s="86">
        <f>SUMIF(calendrier!$B$25:$B$29,$B28,calendrier!P$25:P$29)+SUMIF(calendrier!I$25:I$29,$B28,calendrier!Q$25:Q$29)+SUMIF(calendrier!B$25:B$29,$B28,calendrier!R$25:R$29)+SUMIF(calendrier!I$25:I$29,$B28,calendrier!S$25:S$29)+SUMIF(calendrier!B$25:B$29,$B28,calendrier!T$25:T$29)+SUMIF(calendrier!I$25:I$29,$B28,calendrier!U$25:U$29)+SUMIF(calendrier!B$25:B$29,$B28,calendrier!V$25:V$29)+SUMIF(calendrier!I$25:I$29,$B28,calendrier!W$25:W$29)+SUMIF(calendrier!B$25:B$29,$B28,calendrier!X$25:X$29)+SUMIF(calendrier!I$25:I$29,$B28,calendrier!Y$25:Y$29)</f>
        <v>103</v>
      </c>
      <c r="S28" s="86">
        <f>SUMIF(calendrier!I$25:I$29,$B28,calendrier!P$25:P$29)+SUMIF(calendrier!B$25:B$29,$B28,calendrier!Q$25:Q$29)+SUMIF(calendrier!I$25:I$29,$B28,calendrier!R$25:R$29)+SUMIF(calendrier!B$25:B$29,$B28,calendrier!S$25:S$29)+SUMIF(calendrier!I$25:I$29,$B28,calendrier!T$25:T$29)+SUMIF(calendrier!B$25:B$29,$B28,calendrier!U$25:U$29)+SUMIF(calendrier!I$25:I$29,$B28,calendrier!V$25:V$29)+SUMIF(calendrier!B$25:B$29,$B28,calendrier!W$25:W$29)+SUMIF(calendrier!I$25:I$29,$B28,calendrier!X$25:X$29)+SUMIF(calendrier!B$25:B$29,$B28,calendrier!Y$25:Y$29)</f>
        <v>108</v>
      </c>
      <c r="T28" s="87">
        <f t="shared" si="24"/>
        <v>0.9537037037037037</v>
      </c>
    </row>
    <row r="29" spans="1:20" ht="15">
      <c r="A29" s="71">
        <v>9</v>
      </c>
      <c r="B29" s="91" t="str">
        <f>calendrier!B6</f>
        <v>GOSNE</v>
      </c>
      <c r="C29" s="85">
        <f t="shared" si="13"/>
        <v>4</v>
      </c>
      <c r="D29" s="86">
        <f t="shared" si="14"/>
        <v>1</v>
      </c>
      <c r="E29" s="63">
        <f t="shared" si="15"/>
        <v>1</v>
      </c>
      <c r="F29" s="63">
        <f t="shared" si="16"/>
        <v>0</v>
      </c>
      <c r="G29" s="63">
        <f>SUMIF(calendrier!$B$25:$B$29,$B29,calendrier!C$25:C$29)+SUMIF(calendrier!$I$25:$I$29,$B29,calendrier!G$25:G$29)</f>
        <v>0</v>
      </c>
      <c r="H29" s="86">
        <f t="shared" si="17"/>
        <v>0</v>
      </c>
      <c r="I29" s="86">
        <f t="shared" si="18"/>
        <v>1</v>
      </c>
      <c r="J29" s="86">
        <f t="shared" si="19"/>
        <v>0</v>
      </c>
      <c r="K29" s="86">
        <f t="shared" si="20"/>
        <v>0</v>
      </c>
      <c r="L29" s="86">
        <f t="shared" si="21"/>
        <v>0</v>
      </c>
      <c r="M29" s="86">
        <f t="shared" si="22"/>
        <v>0</v>
      </c>
      <c r="N29" s="86">
        <f>SUMIF(calendrier!$I$25:$I$29,$B29,calendrier!H$25:H$29)+SUMIF(calendrier!$B$25:$B$29,$B29,calendrier!D$25:D$29)</f>
        <v>0</v>
      </c>
      <c r="O29" s="63">
        <f>SUMIF(calendrier!$B$25:$B$29,$B29,calendrier!E$25:E$29)+SUMIF(calendrier!$I$25:$I$29,$B29,calendrier!F$25:F$29)</f>
        <v>3</v>
      </c>
      <c r="P29" s="63">
        <f>SUMIF(calendrier!$B$25:$B$29,$B29,calendrier!F$25:F$29)+SUMIF(calendrier!$I$25:$I$29,$B29,calendrier!E$25:E$29)</f>
        <v>1</v>
      </c>
      <c r="Q29" s="87">
        <f t="shared" si="23"/>
        <v>3</v>
      </c>
      <c r="R29" s="86">
        <f>SUMIF(calendrier!$B$25:$B$29,$B29,calendrier!P$25:P$29)+SUMIF(calendrier!I$25:I$29,$B29,calendrier!Q$25:Q$29)+SUMIF(calendrier!B$25:B$29,$B29,calendrier!R$25:R$29)+SUMIF(calendrier!I$25:I$29,$B29,calendrier!S$25:S$29)+SUMIF(calendrier!B$25:B$29,$B29,calendrier!T$25:T$29)+SUMIF(calendrier!I$25:I$29,$B29,calendrier!U$25:U$29)+SUMIF(calendrier!B$25:B$29,$B29,calendrier!V$25:V$29)+SUMIF(calendrier!I$25:I$29,$B29,calendrier!W$25:W$29)+SUMIF(calendrier!B$25:B$29,$B29,calendrier!X$25:X$29)+SUMIF(calendrier!I$25:I$29,$B29,calendrier!Y$25:Y$29)</f>
        <v>91</v>
      </c>
      <c r="S29" s="86">
        <f>SUMIF(calendrier!I$25:I$29,$B29,calendrier!P$25:P$29)+SUMIF(calendrier!B$25:B$29,$B29,calendrier!Q$25:Q$29)+SUMIF(calendrier!I$25:I$29,$B29,calendrier!R$25:R$29)+SUMIF(calendrier!B$25:B$29,$B29,calendrier!S$25:S$29)+SUMIF(calendrier!I$25:I$29,$B29,calendrier!T$25:T$29)+SUMIF(calendrier!B$25:B$29,$B29,calendrier!U$25:U$29)+SUMIF(calendrier!I$25:I$29,$B29,calendrier!V$25:V$29)+SUMIF(calendrier!B$25:B$29,$B29,calendrier!W$25:W$29)+SUMIF(calendrier!I$25:I$29,$B29,calendrier!X$25:X$29)+SUMIF(calendrier!B$25:B$29,$B29,calendrier!Y$25:Y$29)</f>
        <v>86</v>
      </c>
      <c r="T29" s="87">
        <f t="shared" si="24"/>
        <v>1.058139534883721</v>
      </c>
    </row>
    <row r="30" spans="1:20" ht="15">
      <c r="A30" s="71">
        <v>10</v>
      </c>
      <c r="B30" s="91" t="str">
        <f>calendrier!B12</f>
        <v>JAVENE 2</v>
      </c>
      <c r="C30" s="85">
        <f t="shared" si="13"/>
        <v>1</v>
      </c>
      <c r="D30" s="86">
        <f t="shared" si="14"/>
        <v>1</v>
      </c>
      <c r="E30" s="63">
        <f t="shared" si="15"/>
        <v>0</v>
      </c>
      <c r="F30" s="63">
        <f t="shared" si="16"/>
        <v>1</v>
      </c>
      <c r="G30" s="63">
        <f>SUMIF(calendrier!$B$25:$B$29,$B30,calendrier!C$25:C$29)+SUMIF(calendrier!$I$25:$I$29,$B30,calendrier!G$25:G$29)</f>
        <v>0</v>
      </c>
      <c r="H30" s="86">
        <f t="shared" si="17"/>
        <v>0</v>
      </c>
      <c r="I30" s="86">
        <f t="shared" si="18"/>
        <v>0</v>
      </c>
      <c r="J30" s="86">
        <f t="shared" si="19"/>
        <v>0</v>
      </c>
      <c r="K30" s="86">
        <f t="shared" si="20"/>
        <v>0</v>
      </c>
      <c r="L30" s="86">
        <f t="shared" si="21"/>
        <v>1</v>
      </c>
      <c r="M30" s="86">
        <f t="shared" si="22"/>
        <v>0</v>
      </c>
      <c r="N30" s="86">
        <f>SUMIF(calendrier!$I$25:$I$29,$B30,calendrier!H$25:H$29)+SUMIF(calendrier!$B$25:$B$29,$B30,calendrier!D$25:D$29)</f>
        <v>0</v>
      </c>
      <c r="O30" s="63">
        <f>SUMIF(calendrier!$B$25:$B$29,$B30,calendrier!E$25:E$29)+SUMIF(calendrier!$I$25:$I$29,$B30,calendrier!F$25:F$29)</f>
        <v>1</v>
      </c>
      <c r="P30" s="63">
        <f>SUMIF(calendrier!$B$25:$B$29,$B30,calendrier!F$25:F$29)+SUMIF(calendrier!$I$25:$I$29,$B30,calendrier!E$25:E$29)</f>
        <v>3</v>
      </c>
      <c r="Q30" s="87">
        <f t="shared" si="23"/>
        <v>0.3333333333333333</v>
      </c>
      <c r="R30" s="86">
        <f>SUMIF(calendrier!$B$25:$B$29,$B30,calendrier!P$25:P$29)+SUMIF(calendrier!I$25:I$29,$B30,calendrier!Q$25:Q$29)+SUMIF(calendrier!B$25:B$29,$B30,calendrier!R$25:R$29)+SUMIF(calendrier!I$25:I$29,$B30,calendrier!S$25:S$29)+SUMIF(calendrier!B$25:B$29,$B30,calendrier!T$25:T$29)+SUMIF(calendrier!I$25:I$29,$B30,calendrier!U$25:U$29)+SUMIF(calendrier!B$25:B$29,$B30,calendrier!V$25:V$29)+SUMIF(calendrier!I$25:I$29,$B30,calendrier!W$25:W$29)+SUMIF(calendrier!B$25:B$29,$B30,calendrier!X$25:X$29)+SUMIF(calendrier!I$25:I$29,$B30,calendrier!Y$25:Y$29)</f>
        <v>86</v>
      </c>
      <c r="S30" s="86">
        <f>SUMIF(calendrier!I$25:I$29,$B30,calendrier!P$25:P$29)+SUMIF(calendrier!B$25:B$29,$B30,calendrier!Q$25:Q$29)+SUMIF(calendrier!I$25:I$29,$B30,calendrier!R$25:R$29)+SUMIF(calendrier!B$25:B$29,$B30,calendrier!S$25:S$29)+SUMIF(calendrier!I$25:I$29,$B30,calendrier!T$25:T$29)+SUMIF(calendrier!B$25:B$29,$B30,calendrier!U$25:U$29)+SUMIF(calendrier!I$25:I$29,$B30,calendrier!V$25:V$29)+SUMIF(calendrier!B$25:B$29,$B30,calendrier!W$25:W$29)+SUMIF(calendrier!I$25:I$29,$B30,calendrier!X$25:X$29)+SUMIF(calendrier!B$25:B$29,$B30,calendrier!Y$25:Y$29)</f>
        <v>91</v>
      </c>
      <c r="T30" s="87">
        <f t="shared" si="24"/>
        <v>0.945054945054945</v>
      </c>
    </row>
    <row r="31" spans="3:14" ht="15">
      <c r="C31" s="85"/>
      <c r="D31" s="86"/>
      <c r="N31" s="86"/>
    </row>
    <row r="32" spans="2:14" ht="15">
      <c r="B32" s="71" t="s">
        <v>33</v>
      </c>
      <c r="C32" s="85"/>
      <c r="D32" s="86"/>
      <c r="N32" s="86"/>
    </row>
    <row r="33" spans="2:20" ht="15">
      <c r="B33" s="72"/>
      <c r="C33" s="93"/>
      <c r="D33" s="74"/>
      <c r="E33" s="74"/>
      <c r="F33" s="74"/>
      <c r="G33" s="75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6"/>
    </row>
    <row r="34" spans="2:20" ht="15">
      <c r="B34" s="90" t="s">
        <v>16</v>
      </c>
      <c r="C34" s="93"/>
      <c r="D34" s="80" t="s">
        <v>18</v>
      </c>
      <c r="E34" s="80" t="s">
        <v>19</v>
      </c>
      <c r="F34" s="80" t="s">
        <v>20</v>
      </c>
      <c r="G34" s="80" t="s">
        <v>54</v>
      </c>
      <c r="H34" s="80" t="s">
        <v>21</v>
      </c>
      <c r="I34" s="80" t="s">
        <v>22</v>
      </c>
      <c r="J34" s="80" t="s">
        <v>23</v>
      </c>
      <c r="K34" s="80" t="s">
        <v>24</v>
      </c>
      <c r="L34" s="80" t="s">
        <v>25</v>
      </c>
      <c r="M34" s="80" t="s">
        <v>26</v>
      </c>
      <c r="N34" s="80" t="s">
        <v>55</v>
      </c>
      <c r="O34" s="80" t="s">
        <v>27</v>
      </c>
      <c r="P34" s="80" t="s">
        <v>28</v>
      </c>
      <c r="Q34" s="80" t="s">
        <v>29</v>
      </c>
      <c r="R34" s="80" t="s">
        <v>30</v>
      </c>
      <c r="S34" s="80" t="s">
        <v>31</v>
      </c>
      <c r="T34" s="80" t="s">
        <v>29</v>
      </c>
    </row>
    <row r="35" spans="1:20" ht="15">
      <c r="A35" s="71">
        <v>1</v>
      </c>
      <c r="B35" s="91" t="str">
        <f>calendrier!B13</f>
        <v>ST PIERRE LA COUR</v>
      </c>
      <c r="C35" s="85">
        <f t="shared" si="13"/>
        <v>1</v>
      </c>
      <c r="D35" s="86">
        <f aca="true" t="shared" si="25" ref="D35:D44">E35+F35+G35+N35</f>
        <v>1</v>
      </c>
      <c r="E35" s="63">
        <f aca="true" t="shared" si="26" ref="E35:E44">H35+I35+J35</f>
        <v>0</v>
      </c>
      <c r="F35" s="63">
        <f aca="true" t="shared" si="27" ref="F35:F44">K35+L35+M35</f>
        <v>1</v>
      </c>
      <c r="G35" s="63">
        <f>SUMIF(calendrier!$B$32:$B$36,$B35,calendrier!C$32:C$36)+SUMIF(calendrier!$I$32:$I$36,$B35,calendrier!G$32:G$36)</f>
        <v>0</v>
      </c>
      <c r="H35" s="86">
        <f aca="true" t="shared" si="28" ref="H35:H44">IF($O35-$P35=3,1,0)</f>
        <v>0</v>
      </c>
      <c r="I35" s="86">
        <f aca="true" t="shared" si="29" ref="I35:I44">IF($O35-$P35=2,1,0)</f>
        <v>0</v>
      </c>
      <c r="J35" s="86">
        <f aca="true" t="shared" si="30" ref="J35:J44">IF($O35-$P35=1,1,0)</f>
        <v>0</v>
      </c>
      <c r="K35" s="86">
        <f aca="true" t="shared" si="31" ref="K35:K44">IF($O35-$P35=-1,1,0)</f>
        <v>0</v>
      </c>
      <c r="L35" s="86">
        <f aca="true" t="shared" si="32" ref="L35:L44">IF($O35-$P35=-2,1,0)</f>
        <v>0</v>
      </c>
      <c r="M35" s="86">
        <f aca="true" t="shared" si="33" ref="M35:M44">IF($O35-$P35=-3,1,0)</f>
        <v>1</v>
      </c>
      <c r="N35" s="86">
        <f>SUMIF(calendrier!$I$32:$I$36,$B35,calendrier!H$32:H$36)+SUMIF(calendrier!$B$32:$B$36,$B35,calendrier!D$32:D$36)</f>
        <v>0</v>
      </c>
      <c r="O35" s="63">
        <f>SUMIF(calendrier!$B$32:$B$36,$B35,calendrier!E$32:E$36)+SUMIF(calendrier!$I$32:$I$36,$B35,calendrier!F$32:F$36)</f>
        <v>0</v>
      </c>
      <c r="P35" s="63">
        <f>SUMIF(calendrier!$B$32:$B$36,$B35,calendrier!F$32:F$36)+SUMIF(calendrier!$I$32:$I$36,$B35,calendrier!E$32:E$36)</f>
        <v>3</v>
      </c>
      <c r="Q35" s="87">
        <f aca="true" t="shared" si="34" ref="Q35:Q44">O35/P35</f>
        <v>0</v>
      </c>
      <c r="R35" s="86">
        <f>SUMIF(calendrier!$B$32:$B$36,$B35,calendrier!P$32:P$36)+SUMIF(calendrier!I$32:I$36,$B35,calendrier!Q$32:Q$36)+SUMIF(calendrier!B$32:B$36,$B35,calendrier!R$32:R$36)+SUMIF(calendrier!I$32:I$36,$B35,calendrier!S$32:S$36)+SUMIF(calendrier!B$32:B$36,$B35,calendrier!T$32:T$36)+SUMIF(calendrier!I$32:I$36,$B35,calendrier!U$32:U$36)+SUMIF(calendrier!B$32:B$36,$B35,calendrier!V$32:V$36)+SUMIF(calendrier!I$32:I$36,$B35,calendrier!W$32:W$36)+SUMIF(calendrier!B$32:B$36,$B35,calendrier!X$32:X$36)+SUMIF(calendrier!I$32:I$36,$B35,calendrier!Y$32:Y$36)</f>
        <v>43</v>
      </c>
      <c r="S35" s="86">
        <f>SUMIF(calendrier!I$32:I$36,$B35,calendrier!P$32:P$36)+SUMIF(calendrier!B$32:B$36,$B35,calendrier!Q$32:Q$36)+SUMIF(calendrier!I$32:I$36,$B35,calendrier!R$32:R$36)+SUMIF(calendrier!B$32:B$36,$B35,calendrier!S$32:S$36)+SUMIF(calendrier!I$32:I$36,$B35,calendrier!T$32:T$36)+SUMIF(calendrier!B$32:B$36,$B35,calendrier!U$32:U$36)+SUMIF(calendrier!I$32:I$36,$B35,calendrier!V$32:V$36)+SUMIF(calendrier!B$32:B$36,$B35,calendrier!W$32:W$36)+SUMIF(calendrier!I$32:I$36,$B35,calendrier!X$32:X$36)+SUMIF(calendrier!B$32:B$36,$B35,calendrier!Y$32:Y$36)</f>
        <v>75</v>
      </c>
      <c r="T35" s="87">
        <f aca="true" t="shared" si="35" ref="T35:T44">R35/S35</f>
        <v>0.5733333333333334</v>
      </c>
    </row>
    <row r="36" spans="1:20" ht="15">
      <c r="A36" s="71">
        <v>2</v>
      </c>
      <c r="B36" s="91" t="str">
        <f>calendrier!B8</f>
        <v>LE PERTRE 2</v>
      </c>
      <c r="C36" s="85">
        <f t="shared" si="13"/>
        <v>4</v>
      </c>
      <c r="D36" s="86">
        <f t="shared" si="25"/>
        <v>1</v>
      </c>
      <c r="E36" s="63">
        <f t="shared" si="26"/>
        <v>1</v>
      </c>
      <c r="F36" s="63">
        <f t="shared" si="27"/>
        <v>0</v>
      </c>
      <c r="G36" s="63">
        <f>SUMIF(calendrier!$B$32:$B$36,$B36,calendrier!C$32:C$36)+SUMIF(calendrier!$I$32:$I$36,$B36,calendrier!G$32:G$36)</f>
        <v>0</v>
      </c>
      <c r="H36" s="86">
        <f t="shared" si="28"/>
        <v>0</v>
      </c>
      <c r="I36" s="86">
        <f t="shared" si="29"/>
        <v>1</v>
      </c>
      <c r="J36" s="86">
        <f t="shared" si="30"/>
        <v>0</v>
      </c>
      <c r="K36" s="86">
        <f t="shared" si="31"/>
        <v>0</v>
      </c>
      <c r="L36" s="86">
        <f t="shared" si="32"/>
        <v>0</v>
      </c>
      <c r="M36" s="86">
        <f t="shared" si="33"/>
        <v>0</v>
      </c>
      <c r="N36" s="86">
        <f>SUMIF(calendrier!$I$32:$I$36,$B36,calendrier!H$32:H$36)+SUMIF(calendrier!$B$32:$B$36,$B36,calendrier!D$32:D$36)</f>
        <v>0</v>
      </c>
      <c r="O36" s="63">
        <f>SUMIF(calendrier!$B$32:$B$36,$B36,calendrier!E$32:E$36)+SUMIF(calendrier!$I$32:$I$36,$B36,calendrier!F$32:F$36)</f>
        <v>3</v>
      </c>
      <c r="P36" s="63">
        <f>SUMIF(calendrier!$B$32:$B$36,$B36,calendrier!F$32:F$36)+SUMIF(calendrier!$I$32:$I$36,$B36,calendrier!E$32:E$36)</f>
        <v>1</v>
      </c>
      <c r="Q36" s="87">
        <f t="shared" si="34"/>
        <v>3</v>
      </c>
      <c r="R36" s="86">
        <f>SUMIF(calendrier!$B$32:$B$36,$B36,calendrier!P$32:P$36)+SUMIF(calendrier!I$32:I$36,$B36,calendrier!Q$32:Q$36)+SUMIF(calendrier!B$32:B$36,$B36,calendrier!R$32:R$36)+SUMIF(calendrier!I$32:I$36,$B36,calendrier!S$32:S$36)+SUMIF(calendrier!B$32:B$36,$B36,calendrier!T$32:T$36)+SUMIF(calendrier!I$32:I$36,$B36,calendrier!U$32:U$36)+SUMIF(calendrier!B$32:B$36,$B36,calendrier!V$32:V$36)+SUMIF(calendrier!I$32:I$36,$B36,calendrier!W$32:W$36)+SUMIF(calendrier!B$32:B$36,$B36,calendrier!X$32:X$36)+SUMIF(calendrier!I$32:I$36,$B36,calendrier!Y$32:Y$36)</f>
        <v>97</v>
      </c>
      <c r="S36" s="86">
        <f>SUMIF(calendrier!I$32:I$36,$B36,calendrier!P$32:P$36)+SUMIF(calendrier!B$32:B$36,$B36,calendrier!Q$32:Q$36)+SUMIF(calendrier!I$32:I$36,$B36,calendrier!R$32:R$36)+SUMIF(calendrier!B$32:B$36,$B36,calendrier!S$32:S$36)+SUMIF(calendrier!I$32:I$36,$B36,calendrier!T$32:T$36)+SUMIF(calendrier!B$32:B$36,$B36,calendrier!U$32:U$36)+SUMIF(calendrier!I$32:I$36,$B36,calendrier!V$32:V$36)+SUMIF(calendrier!B$32:B$36,$B36,calendrier!W$32:W$36)+SUMIF(calendrier!I$32:I$36,$B36,calendrier!X$32:X$36)+SUMIF(calendrier!B$32:B$36,$B36,calendrier!Y$32:Y$36)</f>
        <v>83</v>
      </c>
      <c r="T36" s="87">
        <f t="shared" si="35"/>
        <v>1.1686746987951808</v>
      </c>
    </row>
    <row r="37" spans="1:20" ht="15">
      <c r="A37" s="71">
        <v>3</v>
      </c>
      <c r="B37" s="91" t="str">
        <f>calendrier!B5</f>
        <v>LE PERTRE 1</v>
      </c>
      <c r="C37" s="85">
        <f t="shared" si="13"/>
        <v>1</v>
      </c>
      <c r="D37" s="86">
        <f t="shared" si="25"/>
        <v>1</v>
      </c>
      <c r="E37" s="63">
        <f t="shared" si="26"/>
        <v>0</v>
      </c>
      <c r="F37" s="63">
        <f t="shared" si="27"/>
        <v>1</v>
      </c>
      <c r="G37" s="63">
        <f>SUMIF(calendrier!$B$32:$B$36,$B37,calendrier!C$32:C$36)+SUMIF(calendrier!$I$32:$I$36,$B37,calendrier!G$32:G$36)</f>
        <v>0</v>
      </c>
      <c r="H37" s="86">
        <f t="shared" si="28"/>
        <v>0</v>
      </c>
      <c r="I37" s="86">
        <f t="shared" si="29"/>
        <v>0</v>
      </c>
      <c r="J37" s="86">
        <f t="shared" si="30"/>
        <v>0</v>
      </c>
      <c r="K37" s="86">
        <f t="shared" si="31"/>
        <v>0</v>
      </c>
      <c r="L37" s="86">
        <f t="shared" si="32"/>
        <v>1</v>
      </c>
      <c r="M37" s="86">
        <f t="shared" si="33"/>
        <v>0</v>
      </c>
      <c r="N37" s="86">
        <f>SUMIF(calendrier!$I$32:$I$36,$B37,calendrier!H$32:H$36)+SUMIF(calendrier!$B$32:$B$36,$B37,calendrier!D$32:D$36)</f>
        <v>0</v>
      </c>
      <c r="O37" s="63">
        <f>SUMIF(calendrier!$B$32:$B$36,$B37,calendrier!E$32:E$36)+SUMIF(calendrier!$I$32:$I$36,$B37,calendrier!F$32:F$36)</f>
        <v>1</v>
      </c>
      <c r="P37" s="63">
        <f>SUMIF(calendrier!$B$32:$B$36,$B37,calendrier!F$32:F$36)+SUMIF(calendrier!$I$32:$I$36,$B37,calendrier!E$32:E$36)</f>
        <v>3</v>
      </c>
      <c r="Q37" s="87">
        <f t="shared" si="34"/>
        <v>0.3333333333333333</v>
      </c>
      <c r="R37" s="86">
        <f>SUMIF(calendrier!$B$32:$B$36,$B37,calendrier!P$32:P$36)+SUMIF(calendrier!I$32:I$36,$B37,calendrier!Q$32:Q$36)+SUMIF(calendrier!B$32:B$36,$B37,calendrier!R$32:R$36)+SUMIF(calendrier!I$32:I$36,$B37,calendrier!S$32:S$36)+SUMIF(calendrier!B$32:B$36,$B37,calendrier!T$32:T$36)+SUMIF(calendrier!I$32:I$36,$B37,calendrier!U$32:U$36)+SUMIF(calendrier!B$32:B$36,$B37,calendrier!V$32:V$36)+SUMIF(calendrier!I$32:I$36,$B37,calendrier!W$32:W$36)+SUMIF(calendrier!B$32:B$36,$B37,calendrier!X$32:X$36)+SUMIF(calendrier!I$32:I$36,$B37,calendrier!Y$32:Y$36)</f>
        <v>77</v>
      </c>
      <c r="S37" s="86">
        <f>SUMIF(calendrier!I$32:I$36,$B37,calendrier!P$32:P$36)+SUMIF(calendrier!B$32:B$36,$B37,calendrier!Q$32:Q$36)+SUMIF(calendrier!I$32:I$36,$B37,calendrier!R$32:R$36)+SUMIF(calendrier!B$32:B$36,$B37,calendrier!S$32:S$36)+SUMIF(calendrier!I$32:I$36,$B37,calendrier!T$32:T$36)+SUMIF(calendrier!B$32:B$36,$B37,calendrier!U$32:U$36)+SUMIF(calendrier!I$32:I$36,$B37,calendrier!V$32:V$36)+SUMIF(calendrier!B$32:B$36,$B37,calendrier!W$32:W$36)+SUMIF(calendrier!I$32:I$36,$B37,calendrier!X$32:X$36)+SUMIF(calendrier!B$32:B$36,$B37,calendrier!Y$32:Y$36)</f>
        <v>102</v>
      </c>
      <c r="T37" s="87">
        <f t="shared" si="35"/>
        <v>0.7549019607843137</v>
      </c>
    </row>
    <row r="38" spans="1:20" ht="15">
      <c r="A38" s="71">
        <v>4</v>
      </c>
      <c r="B38" s="91" t="str">
        <f>calendrier!B6</f>
        <v>GOSNE</v>
      </c>
      <c r="C38" s="85">
        <f t="shared" si="13"/>
        <v>4</v>
      </c>
      <c r="D38" s="86">
        <f t="shared" si="25"/>
        <v>1</v>
      </c>
      <c r="E38" s="63">
        <f t="shared" si="26"/>
        <v>1</v>
      </c>
      <c r="F38" s="63">
        <f t="shared" si="27"/>
        <v>0</v>
      </c>
      <c r="G38" s="63">
        <f>SUMIF(calendrier!$B$32:$B$36,$B38,calendrier!C$32:C$36)+SUMIF(calendrier!$I$32:$I$36,$B38,calendrier!G$32:G$36)</f>
        <v>0</v>
      </c>
      <c r="H38" s="86">
        <f t="shared" si="28"/>
        <v>1</v>
      </c>
      <c r="I38" s="86">
        <f t="shared" si="29"/>
        <v>0</v>
      </c>
      <c r="J38" s="86">
        <f t="shared" si="30"/>
        <v>0</v>
      </c>
      <c r="K38" s="86">
        <f t="shared" si="31"/>
        <v>0</v>
      </c>
      <c r="L38" s="86">
        <f t="shared" si="32"/>
        <v>0</v>
      </c>
      <c r="M38" s="86">
        <f t="shared" si="33"/>
        <v>0</v>
      </c>
      <c r="N38" s="86">
        <f>SUMIF(calendrier!$I$32:$I$36,$B38,calendrier!H$32:H$36)+SUMIF(calendrier!$B$32:$B$36,$B38,calendrier!D$32:D$36)</f>
        <v>0</v>
      </c>
      <c r="O38" s="63">
        <f>SUMIF(calendrier!$B$32:$B$36,$B38,calendrier!E$32:E$36)+SUMIF(calendrier!$I$32:$I$36,$B38,calendrier!F$32:F$36)</f>
        <v>3</v>
      </c>
      <c r="P38" s="63">
        <f>SUMIF(calendrier!$B$32:$B$36,$B38,calendrier!F$32:F$36)+SUMIF(calendrier!$I$32:$I$36,$B38,calendrier!E$32:E$36)</f>
        <v>0</v>
      </c>
      <c r="Q38" s="87" t="e">
        <f t="shared" si="34"/>
        <v>#DIV/0!</v>
      </c>
      <c r="R38" s="86">
        <f>SUMIF(calendrier!$B$32:$B$36,$B38,calendrier!P$32:P$36)+SUMIF(calendrier!I$32:I$36,$B38,calendrier!Q$32:Q$36)+SUMIF(calendrier!B$32:B$36,$B38,calendrier!R$32:R$36)+SUMIF(calendrier!I$32:I$36,$B38,calendrier!S$32:S$36)+SUMIF(calendrier!B$32:B$36,$B38,calendrier!T$32:T$36)+SUMIF(calendrier!I$32:I$36,$B38,calendrier!U$32:U$36)+SUMIF(calendrier!B$32:B$36,$B38,calendrier!V$32:V$36)+SUMIF(calendrier!I$32:I$36,$B38,calendrier!W$32:W$36)+SUMIF(calendrier!B$32:B$36,$B38,calendrier!X$32:X$36)+SUMIF(calendrier!I$32:I$36,$B38,calendrier!Y$32:Y$36)</f>
        <v>75</v>
      </c>
      <c r="S38" s="86">
        <f>SUMIF(calendrier!I$32:I$36,$B38,calendrier!P$32:P$36)+SUMIF(calendrier!B$32:B$36,$B38,calendrier!Q$32:Q$36)+SUMIF(calendrier!I$32:I$36,$B38,calendrier!R$32:R$36)+SUMIF(calendrier!B$32:B$36,$B38,calendrier!S$32:S$36)+SUMIF(calendrier!I$32:I$36,$B38,calendrier!T$32:T$36)+SUMIF(calendrier!B$32:B$36,$B38,calendrier!U$32:U$36)+SUMIF(calendrier!I$32:I$36,$B38,calendrier!V$32:V$36)+SUMIF(calendrier!B$32:B$36,$B38,calendrier!W$32:W$36)+SUMIF(calendrier!I$32:I$36,$B38,calendrier!X$32:X$36)+SUMIF(calendrier!B$32:B$36,$B38,calendrier!Y$32:Y$36)</f>
        <v>51</v>
      </c>
      <c r="T38" s="87">
        <f t="shared" si="35"/>
        <v>1.4705882352941178</v>
      </c>
    </row>
    <row r="39" spans="1:20" ht="15">
      <c r="A39" s="71">
        <v>5</v>
      </c>
      <c r="B39" s="91" t="str">
        <f>calendrier!B11</f>
        <v>ST BRICE EN COGLES</v>
      </c>
      <c r="C39" s="85">
        <f t="shared" si="13"/>
        <v>1</v>
      </c>
      <c r="D39" s="86">
        <f t="shared" si="25"/>
        <v>1</v>
      </c>
      <c r="E39" s="63">
        <f t="shared" si="26"/>
        <v>0</v>
      </c>
      <c r="F39" s="63">
        <f t="shared" si="27"/>
        <v>1</v>
      </c>
      <c r="G39" s="63">
        <f>SUMIF(calendrier!$B$32:$B$36,$B39,calendrier!C$32:C$36)+SUMIF(calendrier!$I$32:$I$36,$B39,calendrier!G$32:G$36)</f>
        <v>0</v>
      </c>
      <c r="H39" s="86">
        <f t="shared" si="28"/>
        <v>0</v>
      </c>
      <c r="I39" s="86">
        <f t="shared" si="29"/>
        <v>0</v>
      </c>
      <c r="J39" s="86">
        <f t="shared" si="30"/>
        <v>0</v>
      </c>
      <c r="K39" s="86">
        <f t="shared" si="31"/>
        <v>0</v>
      </c>
      <c r="L39" s="86">
        <f t="shared" si="32"/>
        <v>0</v>
      </c>
      <c r="M39" s="86">
        <f t="shared" si="33"/>
        <v>1</v>
      </c>
      <c r="N39" s="86">
        <f>SUMIF(calendrier!$I$32:$I$36,$B39,calendrier!H$32:H$36)+SUMIF(calendrier!$B$32:$B$36,$B39,calendrier!D$32:D$36)</f>
        <v>0</v>
      </c>
      <c r="O39" s="63">
        <f>SUMIF(calendrier!$B$32:$B$36,$B39,calendrier!E$32:E$36)+SUMIF(calendrier!$I$32:$I$36,$B39,calendrier!F$32:F$36)</f>
        <v>0</v>
      </c>
      <c r="P39" s="63">
        <f>SUMIF(calendrier!$B$32:$B$36,$B39,calendrier!F$32:F$36)+SUMIF(calendrier!$I$32:$I$36,$B39,calendrier!E$32:E$36)</f>
        <v>3</v>
      </c>
      <c r="Q39" s="87">
        <f t="shared" si="34"/>
        <v>0</v>
      </c>
      <c r="R39" s="86">
        <f>SUMIF(calendrier!$B$32:$B$36,$B39,calendrier!P$32:P$36)+SUMIF(calendrier!I$32:I$36,$B39,calendrier!Q$32:Q$36)+SUMIF(calendrier!B$32:B$36,$B39,calendrier!R$32:R$36)+SUMIF(calendrier!I$32:I$36,$B39,calendrier!S$32:S$36)+SUMIF(calendrier!B$32:B$36,$B39,calendrier!T$32:T$36)+SUMIF(calendrier!I$32:I$36,$B39,calendrier!U$32:U$36)+SUMIF(calendrier!B$32:B$36,$B39,calendrier!V$32:V$36)+SUMIF(calendrier!I$32:I$36,$B39,calendrier!W$32:W$36)+SUMIF(calendrier!B$32:B$36,$B39,calendrier!X$32:X$36)+SUMIF(calendrier!I$32:I$36,$B39,calendrier!Y$32:Y$36)</f>
        <v>51</v>
      </c>
      <c r="S39" s="86">
        <f>SUMIF(calendrier!I$32:I$36,$B39,calendrier!P$32:P$36)+SUMIF(calendrier!B$32:B$36,$B39,calendrier!Q$32:Q$36)+SUMIF(calendrier!I$32:I$36,$B39,calendrier!R$32:R$36)+SUMIF(calendrier!B$32:B$36,$B39,calendrier!S$32:S$36)+SUMIF(calendrier!I$32:I$36,$B39,calendrier!T$32:T$36)+SUMIF(calendrier!B$32:B$36,$B39,calendrier!U$32:U$36)+SUMIF(calendrier!I$32:I$36,$B39,calendrier!V$32:V$36)+SUMIF(calendrier!B$32:B$36,$B39,calendrier!W$32:W$36)+SUMIF(calendrier!I$32:I$36,$B39,calendrier!X$32:X$36)+SUMIF(calendrier!B$32:B$36,$B39,calendrier!Y$32:Y$36)</f>
        <v>75</v>
      </c>
      <c r="T39" s="87">
        <f t="shared" si="35"/>
        <v>0.68</v>
      </c>
    </row>
    <row r="40" spans="1:20" ht="15">
      <c r="A40" s="71">
        <v>6</v>
      </c>
      <c r="B40" s="91" t="str">
        <f>calendrier!B9</f>
        <v>TREMBLAY CHAUVIGNE</v>
      </c>
      <c r="C40" s="85">
        <f t="shared" si="13"/>
        <v>1</v>
      </c>
      <c r="D40" s="86">
        <f t="shared" si="25"/>
        <v>1</v>
      </c>
      <c r="E40" s="63">
        <f t="shared" si="26"/>
        <v>0</v>
      </c>
      <c r="F40" s="63">
        <f t="shared" si="27"/>
        <v>1</v>
      </c>
      <c r="G40" s="63">
        <f>SUMIF(calendrier!$B$32:$B$36,$B40,calendrier!C$32:C$36)+SUMIF(calendrier!$I$32:$I$36,$B40,calendrier!G$32:G$36)</f>
        <v>0</v>
      </c>
      <c r="H40" s="86">
        <f t="shared" si="28"/>
        <v>0</v>
      </c>
      <c r="I40" s="86">
        <f t="shared" si="29"/>
        <v>0</v>
      </c>
      <c r="J40" s="86">
        <f t="shared" si="30"/>
        <v>0</v>
      </c>
      <c r="K40" s="86">
        <f t="shared" si="31"/>
        <v>0</v>
      </c>
      <c r="L40" s="86">
        <f t="shared" si="32"/>
        <v>1</v>
      </c>
      <c r="M40" s="86">
        <f t="shared" si="33"/>
        <v>0</v>
      </c>
      <c r="N40" s="86">
        <f>SUMIF(calendrier!$I$32:$I$36,$B40,calendrier!H$32:H$36)+SUMIF(calendrier!$B$32:$B$36,$B40,calendrier!D$32:D$36)</f>
        <v>0</v>
      </c>
      <c r="O40" s="63">
        <f>SUMIF(calendrier!$B$32:$B$36,$B40,calendrier!E$32:E$36)+SUMIF(calendrier!$I$32:$I$36,$B40,calendrier!F$32:F$36)</f>
        <v>1</v>
      </c>
      <c r="P40" s="63">
        <f>SUMIF(calendrier!$B$32:$B$36,$B40,calendrier!F$32:F$36)+SUMIF(calendrier!$I$32:$I$36,$B40,calendrier!E$32:E$36)</f>
        <v>3</v>
      </c>
      <c r="Q40" s="87">
        <f t="shared" si="34"/>
        <v>0.3333333333333333</v>
      </c>
      <c r="R40" s="86">
        <f>SUMIF(calendrier!$B$32:$B$36,$B40,calendrier!P$32:P$36)+SUMIF(calendrier!I$32:I$36,$B40,calendrier!Q$32:Q$36)+SUMIF(calendrier!B$32:B$36,$B40,calendrier!R$32:R$36)+SUMIF(calendrier!I$32:I$36,$B40,calendrier!S$32:S$36)+SUMIF(calendrier!B$32:B$36,$B40,calendrier!T$32:T$36)+SUMIF(calendrier!I$32:I$36,$B40,calendrier!U$32:U$36)+SUMIF(calendrier!B$32:B$36,$B40,calendrier!V$32:V$36)+SUMIF(calendrier!I$32:I$36,$B40,calendrier!W$32:W$36)+SUMIF(calendrier!B$32:B$36,$B40,calendrier!X$32:X$36)+SUMIF(calendrier!I$32:I$36,$B40,calendrier!Y$32:Y$36)</f>
        <v>83</v>
      </c>
      <c r="S40" s="86">
        <f>SUMIF(calendrier!I$32:I$36,$B40,calendrier!P$32:P$36)+SUMIF(calendrier!B$32:B$36,$B40,calendrier!Q$32:Q$36)+SUMIF(calendrier!I$32:I$36,$B40,calendrier!R$32:R$36)+SUMIF(calendrier!B$32:B$36,$B40,calendrier!S$32:S$36)+SUMIF(calendrier!I$32:I$36,$B40,calendrier!T$32:T$36)+SUMIF(calendrier!B$32:B$36,$B40,calendrier!U$32:U$36)+SUMIF(calendrier!I$32:I$36,$B40,calendrier!V$32:V$36)+SUMIF(calendrier!B$32:B$36,$B40,calendrier!W$32:W$36)+SUMIF(calendrier!I$32:I$36,$B40,calendrier!X$32:X$36)+SUMIF(calendrier!B$32:B$36,$B40,calendrier!Y$32:Y$36)</f>
        <v>97</v>
      </c>
      <c r="T40" s="87">
        <f t="shared" si="35"/>
        <v>0.8556701030927835</v>
      </c>
    </row>
    <row r="41" spans="1:20" ht="15">
      <c r="A41" s="71">
        <v>7</v>
      </c>
      <c r="B41" s="91" t="str">
        <f>calendrier!B14</f>
        <v>MONTENAY</v>
      </c>
      <c r="C41" s="85">
        <f t="shared" si="13"/>
        <v>4</v>
      </c>
      <c r="D41" s="86">
        <f t="shared" si="25"/>
        <v>1</v>
      </c>
      <c r="E41" s="63">
        <f t="shared" si="26"/>
        <v>1</v>
      </c>
      <c r="F41" s="63">
        <f t="shared" si="27"/>
        <v>0</v>
      </c>
      <c r="G41" s="63">
        <f>SUMIF(calendrier!$B$32:$B$36,$B41,calendrier!C$32:C$36)+SUMIF(calendrier!$I$32:$I$36,$B41,calendrier!G$32:G$36)</f>
        <v>0</v>
      </c>
      <c r="H41" s="86">
        <f t="shared" si="28"/>
        <v>1</v>
      </c>
      <c r="I41" s="86">
        <f t="shared" si="29"/>
        <v>0</v>
      </c>
      <c r="J41" s="86">
        <f t="shared" si="30"/>
        <v>0</v>
      </c>
      <c r="K41" s="86">
        <f t="shared" si="31"/>
        <v>0</v>
      </c>
      <c r="L41" s="86">
        <f t="shared" si="32"/>
        <v>0</v>
      </c>
      <c r="M41" s="86">
        <f t="shared" si="33"/>
        <v>0</v>
      </c>
      <c r="N41" s="86">
        <f>SUMIF(calendrier!$I$32:$I$36,$B41,calendrier!H$32:H$36)+SUMIF(calendrier!$B$32:$B$36,$B41,calendrier!D$32:D$36)</f>
        <v>0</v>
      </c>
      <c r="O41" s="63">
        <f>SUMIF(calendrier!$B$32:$B$36,$B41,calendrier!E$32:E$36)+SUMIF(calendrier!$I$32:$I$36,$B41,calendrier!F$32:F$36)</f>
        <v>3</v>
      </c>
      <c r="P41" s="63">
        <f>SUMIF(calendrier!$B$32:$B$36,$B41,calendrier!F$32:F$36)+SUMIF(calendrier!$I$32:$I$36,$B41,calendrier!E$32:E$36)</f>
        <v>0</v>
      </c>
      <c r="Q41" s="87" t="e">
        <f t="shared" si="34"/>
        <v>#DIV/0!</v>
      </c>
      <c r="R41" s="86">
        <f>SUMIF(calendrier!$B$32:$B$36,$B41,calendrier!P$32:P$36)+SUMIF(calendrier!I$32:I$36,$B41,calendrier!Q$32:Q$36)+SUMIF(calendrier!B$32:B$36,$B41,calendrier!R$32:R$36)+SUMIF(calendrier!I$32:I$36,$B41,calendrier!S$32:S$36)+SUMIF(calendrier!B$32:B$36,$B41,calendrier!T$32:T$36)+SUMIF(calendrier!I$32:I$36,$B41,calendrier!U$32:U$36)+SUMIF(calendrier!B$32:B$36,$B41,calendrier!V$32:V$36)+SUMIF(calendrier!I$32:I$36,$B41,calendrier!W$32:W$36)+SUMIF(calendrier!B$32:B$36,$B41,calendrier!X$32:X$36)+SUMIF(calendrier!I$32:I$36,$B41,calendrier!Y$32:Y$36)</f>
        <v>75</v>
      </c>
      <c r="S41" s="86">
        <f>SUMIF(calendrier!I$32:I$36,$B41,calendrier!P$32:P$36)+SUMIF(calendrier!B$32:B$36,$B41,calendrier!Q$32:Q$36)+SUMIF(calendrier!I$32:I$36,$B41,calendrier!R$32:R$36)+SUMIF(calendrier!B$32:B$36,$B41,calendrier!S$32:S$36)+SUMIF(calendrier!I$32:I$36,$B41,calendrier!T$32:T$36)+SUMIF(calendrier!B$32:B$36,$B41,calendrier!U$32:U$36)+SUMIF(calendrier!I$32:I$36,$B41,calendrier!V$32:V$36)+SUMIF(calendrier!B$32:B$36,$B41,calendrier!W$32:W$36)+SUMIF(calendrier!I$32:I$36,$B41,calendrier!X$32:X$36)+SUMIF(calendrier!B$32:B$36,$B41,calendrier!Y$32:Y$36)</f>
        <v>43</v>
      </c>
      <c r="T41" s="87">
        <f t="shared" si="35"/>
        <v>1.744186046511628</v>
      </c>
    </row>
    <row r="42" spans="1:20" ht="15">
      <c r="A42" s="71">
        <v>8</v>
      </c>
      <c r="B42" s="91" t="str">
        <f>calendrier!B7</f>
        <v>JAVENE 1</v>
      </c>
      <c r="C42" s="85">
        <f t="shared" si="13"/>
        <v>4</v>
      </c>
      <c r="D42" s="86">
        <f t="shared" si="25"/>
        <v>1</v>
      </c>
      <c r="E42" s="63">
        <f t="shared" si="26"/>
        <v>1</v>
      </c>
      <c r="F42" s="63">
        <f t="shared" si="27"/>
        <v>0</v>
      </c>
      <c r="G42" s="63">
        <f>SUMIF(calendrier!$B$32:$B$36,$B42,calendrier!C$32:C$36)+SUMIF(calendrier!$I$32:$I$36,$B42,calendrier!G$32:G$36)</f>
        <v>0</v>
      </c>
      <c r="H42" s="86">
        <f t="shared" si="28"/>
        <v>0</v>
      </c>
      <c r="I42" s="86">
        <f t="shared" si="29"/>
        <v>1</v>
      </c>
      <c r="J42" s="86">
        <f t="shared" si="30"/>
        <v>0</v>
      </c>
      <c r="K42" s="86">
        <f t="shared" si="31"/>
        <v>0</v>
      </c>
      <c r="L42" s="86">
        <f t="shared" si="32"/>
        <v>0</v>
      </c>
      <c r="M42" s="86">
        <f t="shared" si="33"/>
        <v>0</v>
      </c>
      <c r="N42" s="86">
        <f>SUMIF(calendrier!$I$32:$I$36,$B42,calendrier!H$32:H$36)+SUMIF(calendrier!$B$32:$B$36,$B42,calendrier!D$32:D$36)</f>
        <v>0</v>
      </c>
      <c r="O42" s="63">
        <f>SUMIF(calendrier!$B$32:$B$36,$B42,calendrier!E$32:E$36)+SUMIF(calendrier!$I$32:$I$36,$B42,calendrier!F$32:F$36)</f>
        <v>3</v>
      </c>
      <c r="P42" s="63">
        <f>SUMIF(calendrier!$B$32:$B$36,$B42,calendrier!F$32:F$36)+SUMIF(calendrier!$I$32:$I$36,$B42,calendrier!E$32:E$36)</f>
        <v>1</v>
      </c>
      <c r="Q42" s="87">
        <f t="shared" si="34"/>
        <v>3</v>
      </c>
      <c r="R42" s="86">
        <f>SUMIF(calendrier!$B$32:$B$36,$B42,calendrier!P$32:P$36)+SUMIF(calendrier!I$32:I$36,$B42,calendrier!Q$32:Q$36)+SUMIF(calendrier!B$32:B$36,$B42,calendrier!R$32:R$36)+SUMIF(calendrier!I$32:I$36,$B42,calendrier!S$32:S$36)+SUMIF(calendrier!B$32:B$36,$B42,calendrier!T$32:T$36)+SUMIF(calendrier!I$32:I$36,$B42,calendrier!U$32:U$36)+SUMIF(calendrier!B$32:B$36,$B42,calendrier!V$32:V$36)+SUMIF(calendrier!I$32:I$36,$B42,calendrier!W$32:W$36)+SUMIF(calendrier!B$32:B$36,$B42,calendrier!X$32:X$36)+SUMIF(calendrier!I$32:I$36,$B42,calendrier!Y$32:Y$36)</f>
        <v>98</v>
      </c>
      <c r="S42" s="86">
        <f>SUMIF(calendrier!I$32:I$36,$B42,calendrier!P$32:P$36)+SUMIF(calendrier!B$32:B$36,$B42,calendrier!Q$32:Q$36)+SUMIF(calendrier!I$32:I$36,$B42,calendrier!R$32:R$36)+SUMIF(calendrier!B$32:B$36,$B42,calendrier!S$32:S$36)+SUMIF(calendrier!I$32:I$36,$B42,calendrier!T$32:T$36)+SUMIF(calendrier!B$32:B$36,$B42,calendrier!U$32:U$36)+SUMIF(calendrier!I$32:I$36,$B42,calendrier!V$32:V$36)+SUMIF(calendrier!B$32:B$36,$B42,calendrier!W$32:W$36)+SUMIF(calendrier!I$32:I$36,$B42,calendrier!X$32:X$36)+SUMIF(calendrier!B$32:B$36,$B42,calendrier!Y$32:Y$36)</f>
        <v>73</v>
      </c>
      <c r="T42" s="87">
        <f t="shared" si="35"/>
        <v>1.3424657534246576</v>
      </c>
    </row>
    <row r="43" spans="1:20" ht="15">
      <c r="A43" s="71">
        <v>9</v>
      </c>
      <c r="B43" s="91" t="str">
        <f>calendrier!B12</f>
        <v>JAVENE 2</v>
      </c>
      <c r="C43" s="85">
        <f t="shared" si="13"/>
        <v>4</v>
      </c>
      <c r="D43" s="86">
        <f t="shared" si="25"/>
        <v>1</v>
      </c>
      <c r="E43" s="63">
        <f t="shared" si="26"/>
        <v>1</v>
      </c>
      <c r="F43" s="63">
        <f t="shared" si="27"/>
        <v>0</v>
      </c>
      <c r="G43" s="63">
        <f>SUMIF(calendrier!$B$32:$B$36,$B43,calendrier!C$32:C$36)+SUMIF(calendrier!$I$32:$I$36,$B43,calendrier!G$32:G$36)</f>
        <v>0</v>
      </c>
      <c r="H43" s="86">
        <f t="shared" si="28"/>
        <v>0</v>
      </c>
      <c r="I43" s="86">
        <f t="shared" si="29"/>
        <v>1</v>
      </c>
      <c r="J43" s="86">
        <f t="shared" si="30"/>
        <v>0</v>
      </c>
      <c r="K43" s="86">
        <f t="shared" si="31"/>
        <v>0</v>
      </c>
      <c r="L43" s="86">
        <f t="shared" si="32"/>
        <v>0</v>
      </c>
      <c r="M43" s="86">
        <f t="shared" si="33"/>
        <v>0</v>
      </c>
      <c r="N43" s="86">
        <f>SUMIF(calendrier!$I$32:$I$36,$B43,calendrier!H$32:H$36)+SUMIF(calendrier!$B$32:$B$36,$B43,calendrier!D$32:D$36)</f>
        <v>0</v>
      </c>
      <c r="O43" s="63">
        <f>SUMIF(calendrier!$B$32:$B$36,$B43,calendrier!E$32:E$36)+SUMIF(calendrier!$I$32:$I$36,$B43,calendrier!F$32:F$36)</f>
        <v>3</v>
      </c>
      <c r="P43" s="63">
        <f>SUMIF(calendrier!$B$32:$B$36,$B43,calendrier!F$32:F$36)+SUMIF(calendrier!$I$32:$I$36,$B43,calendrier!E$32:E$36)</f>
        <v>1</v>
      </c>
      <c r="Q43" s="87">
        <f t="shared" si="34"/>
        <v>3</v>
      </c>
      <c r="R43" s="86">
        <f>SUMIF(calendrier!$B$32:$B$36,$B43,calendrier!P$32:P$36)+SUMIF(calendrier!I$32:I$36,$B43,calendrier!Q$32:Q$36)+SUMIF(calendrier!B$32:B$36,$B43,calendrier!R$32:R$36)+SUMIF(calendrier!I$32:I$36,$B43,calendrier!S$32:S$36)+SUMIF(calendrier!B$32:B$36,$B43,calendrier!T$32:T$36)+SUMIF(calendrier!I$32:I$36,$B43,calendrier!U$32:U$36)+SUMIF(calendrier!B$32:B$36,$B43,calendrier!V$32:V$36)+SUMIF(calendrier!I$32:I$36,$B43,calendrier!W$32:W$36)+SUMIF(calendrier!B$32:B$36,$B43,calendrier!X$32:X$36)+SUMIF(calendrier!I$32:I$36,$B43,calendrier!Y$32:Y$36)</f>
        <v>102</v>
      </c>
      <c r="S43" s="86">
        <f>SUMIF(calendrier!I$32:I$36,$B43,calendrier!P$32:P$36)+SUMIF(calendrier!B$32:B$36,$B43,calendrier!Q$32:Q$36)+SUMIF(calendrier!I$32:I$36,$B43,calendrier!R$32:R$36)+SUMIF(calendrier!B$32:B$36,$B43,calendrier!S$32:S$36)+SUMIF(calendrier!I$32:I$36,$B43,calendrier!T$32:T$36)+SUMIF(calendrier!B$32:B$36,$B43,calendrier!U$32:U$36)+SUMIF(calendrier!I$32:I$36,$B43,calendrier!V$32:V$36)+SUMIF(calendrier!B$32:B$36,$B43,calendrier!W$32:W$36)+SUMIF(calendrier!I$32:I$36,$B43,calendrier!X$32:X$36)+SUMIF(calendrier!B$32:B$36,$B43,calendrier!Y$32:Y$36)</f>
        <v>77</v>
      </c>
      <c r="T43" s="87">
        <f t="shared" si="35"/>
        <v>1.3246753246753247</v>
      </c>
    </row>
    <row r="44" spans="1:20" ht="15">
      <c r="A44" s="71">
        <v>10</v>
      </c>
      <c r="B44" s="91" t="str">
        <f>calendrier!B10</f>
        <v>ROMAGNE</v>
      </c>
      <c r="C44" s="85">
        <f t="shared" si="13"/>
        <v>1</v>
      </c>
      <c r="D44" s="86">
        <f t="shared" si="25"/>
        <v>1</v>
      </c>
      <c r="E44" s="63">
        <f t="shared" si="26"/>
        <v>0</v>
      </c>
      <c r="F44" s="63">
        <f t="shared" si="27"/>
        <v>1</v>
      </c>
      <c r="G44" s="63">
        <f>SUMIF(calendrier!$B$32:$B$36,$B44,calendrier!C$32:C$36)+SUMIF(calendrier!$I$32:$I$36,$B44,calendrier!G$32:G$36)</f>
        <v>0</v>
      </c>
      <c r="H44" s="86">
        <f t="shared" si="28"/>
        <v>0</v>
      </c>
      <c r="I44" s="86">
        <f t="shared" si="29"/>
        <v>0</v>
      </c>
      <c r="J44" s="86">
        <f t="shared" si="30"/>
        <v>0</v>
      </c>
      <c r="K44" s="86">
        <f t="shared" si="31"/>
        <v>0</v>
      </c>
      <c r="L44" s="86">
        <f t="shared" si="32"/>
        <v>1</v>
      </c>
      <c r="M44" s="86">
        <f t="shared" si="33"/>
        <v>0</v>
      </c>
      <c r="N44" s="86">
        <f>SUMIF(calendrier!$I$32:$I$36,$B44,calendrier!H$32:H$36)+SUMIF(calendrier!$B$32:$B$36,$B44,calendrier!D$32:D$36)</f>
        <v>0</v>
      </c>
      <c r="O44" s="63">
        <f>SUMIF(calendrier!$B$32:$B$36,$B44,calendrier!E$32:E$36)+SUMIF(calendrier!$I$32:$I$36,$B44,calendrier!F$32:F$36)</f>
        <v>1</v>
      </c>
      <c r="P44" s="63">
        <f>SUMIF(calendrier!$B$32:$B$36,$B44,calendrier!F$32:F$36)+SUMIF(calendrier!$I$32:$I$36,$B44,calendrier!E$32:E$36)</f>
        <v>3</v>
      </c>
      <c r="Q44" s="87">
        <f t="shared" si="34"/>
        <v>0.3333333333333333</v>
      </c>
      <c r="R44" s="86">
        <f>SUMIF(calendrier!$B$32:$B$36,$B44,calendrier!P$32:P$36)+SUMIF(calendrier!I$32:I$36,$B44,calendrier!Q$32:Q$36)+SUMIF(calendrier!B$32:B$36,$B44,calendrier!R$32:R$36)+SUMIF(calendrier!I$32:I$36,$B44,calendrier!S$32:S$36)+SUMIF(calendrier!B$32:B$36,$B44,calendrier!T$32:T$36)+SUMIF(calendrier!I$32:I$36,$B44,calendrier!U$32:U$36)+SUMIF(calendrier!B$32:B$36,$B44,calendrier!V$32:V$36)+SUMIF(calendrier!I$32:I$36,$B44,calendrier!W$32:W$36)+SUMIF(calendrier!B$32:B$36,$B44,calendrier!X$32:X$36)+SUMIF(calendrier!I$32:I$36,$B44,calendrier!Y$32:Y$36)</f>
        <v>73</v>
      </c>
      <c r="S44" s="86">
        <f>SUMIF(calendrier!I$32:I$36,$B44,calendrier!P$32:P$36)+SUMIF(calendrier!B$32:B$36,$B44,calendrier!Q$32:Q$36)+SUMIF(calendrier!I$32:I$36,$B44,calendrier!R$32:R$36)+SUMIF(calendrier!B$32:B$36,$B44,calendrier!S$32:S$36)+SUMIF(calendrier!I$32:I$36,$B44,calendrier!T$32:T$36)+SUMIF(calendrier!B$32:B$36,$B44,calendrier!U$32:U$36)+SUMIF(calendrier!I$32:I$36,$B44,calendrier!V$32:V$36)+SUMIF(calendrier!B$32:B$36,$B44,calendrier!W$32:W$36)+SUMIF(calendrier!I$32:I$36,$B44,calendrier!X$32:X$36)+SUMIF(calendrier!B$32:B$36,$B44,calendrier!Y$32:Y$36)</f>
        <v>98</v>
      </c>
      <c r="T44" s="87">
        <f t="shared" si="35"/>
        <v>0.7448979591836735</v>
      </c>
    </row>
    <row r="45" spans="3:14" ht="15">
      <c r="C45" s="85"/>
      <c r="D45" s="86"/>
      <c r="N45" s="86"/>
    </row>
    <row r="46" spans="2:14" ht="15">
      <c r="B46" s="71" t="s">
        <v>34</v>
      </c>
      <c r="C46" s="85"/>
      <c r="D46" s="86"/>
      <c r="N46" s="86"/>
    </row>
    <row r="47" spans="2:20" ht="15">
      <c r="B47" s="72"/>
      <c r="C47" s="93"/>
      <c r="D47" s="74"/>
      <c r="E47" s="74"/>
      <c r="F47" s="74"/>
      <c r="G47" s="75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6"/>
    </row>
    <row r="48" spans="2:20" ht="15">
      <c r="B48" s="90" t="s">
        <v>16</v>
      </c>
      <c r="C48" s="93"/>
      <c r="D48" s="80" t="s">
        <v>18</v>
      </c>
      <c r="E48" s="80" t="s">
        <v>19</v>
      </c>
      <c r="F48" s="80" t="s">
        <v>20</v>
      </c>
      <c r="G48" s="80" t="s">
        <v>54</v>
      </c>
      <c r="H48" s="80" t="s">
        <v>21</v>
      </c>
      <c r="I48" s="80" t="s">
        <v>22</v>
      </c>
      <c r="J48" s="80" t="s">
        <v>23</v>
      </c>
      <c r="K48" s="80" t="s">
        <v>24</v>
      </c>
      <c r="L48" s="80" t="s">
        <v>25</v>
      </c>
      <c r="M48" s="80" t="s">
        <v>26</v>
      </c>
      <c r="N48" s="80" t="s">
        <v>55</v>
      </c>
      <c r="O48" s="80" t="s">
        <v>27</v>
      </c>
      <c r="P48" s="80" t="s">
        <v>28</v>
      </c>
      <c r="Q48" s="80" t="s">
        <v>29</v>
      </c>
      <c r="R48" s="80" t="s">
        <v>30</v>
      </c>
      <c r="S48" s="80" t="s">
        <v>31</v>
      </c>
      <c r="T48" s="80" t="s">
        <v>29</v>
      </c>
    </row>
    <row r="49" spans="1:20" ht="15">
      <c r="A49" s="71">
        <v>1</v>
      </c>
      <c r="B49" s="91" t="str">
        <f>calendrier!B5</f>
        <v>LE PERTRE 1</v>
      </c>
      <c r="C49" s="85">
        <f t="shared" si="13"/>
        <v>1</v>
      </c>
      <c r="D49" s="86">
        <f aca="true" t="shared" si="36" ref="D49:D58">E49+F49+G49+N49</f>
        <v>1</v>
      </c>
      <c r="E49" s="63">
        <f aca="true" t="shared" si="37" ref="E49:E58">H49+I49+J49</f>
        <v>0</v>
      </c>
      <c r="F49" s="63">
        <f aca="true" t="shared" si="38" ref="F49:F58">K49+L49+M49</f>
        <v>1</v>
      </c>
      <c r="G49" s="63">
        <f>SUMIF(calendrier!$B$39:$B$43,$B49,calendrier!C$39:C$43)+SUMIF(calendrier!$I$39:$I$43,$B49,calendrier!G$39:G$43)</f>
        <v>0</v>
      </c>
      <c r="H49" s="86">
        <f aca="true" t="shared" si="39" ref="H49:H58">IF($O49-$P49=3,1,0)</f>
        <v>0</v>
      </c>
      <c r="I49" s="86">
        <f aca="true" t="shared" si="40" ref="I49:I58">IF($O49-$P49=2,1,0)</f>
        <v>0</v>
      </c>
      <c r="J49" s="86">
        <f aca="true" t="shared" si="41" ref="J49:J58">IF($O49-$P49=1,1,0)</f>
        <v>0</v>
      </c>
      <c r="K49" s="86">
        <f aca="true" t="shared" si="42" ref="K49:K58">IF($O49-$P49=-1,1,0)</f>
        <v>0</v>
      </c>
      <c r="L49" s="86">
        <f aca="true" t="shared" si="43" ref="L49:L58">IF($O49-$P49=-2,1,0)</f>
        <v>1</v>
      </c>
      <c r="M49" s="86">
        <f aca="true" t="shared" si="44" ref="M49:M58">IF($O49-$P49=-3,1,0)</f>
        <v>0</v>
      </c>
      <c r="N49" s="86">
        <f>SUMIF(calendrier!$I$39:$I$43,$B49,calendrier!H$39:H$43)+SUMIF(calendrier!$B$39:$B$43,$B49,calendrier!D$39:D$43)</f>
        <v>0</v>
      </c>
      <c r="O49" s="63">
        <f>SUMIF(calendrier!$B$39:$B$43,$B49,calendrier!E$39:E$43)+SUMIF(calendrier!$I$39:$I$43,$B49,calendrier!F$39:F$43)</f>
        <v>1</v>
      </c>
      <c r="P49" s="63">
        <f>SUMIF(calendrier!$B$39:$B$43,$B49,calendrier!F$39:F$43)+SUMIF(calendrier!$I$39:$I$43,$B49,calendrier!E$39:E$43)</f>
        <v>3</v>
      </c>
      <c r="Q49" s="87">
        <f aca="true" t="shared" si="45" ref="Q49:Q58">O49/P49</f>
        <v>0.3333333333333333</v>
      </c>
      <c r="R49" s="86">
        <f>SUMIF(calendrier!$B$39:$B$43,$B49,calendrier!P$39:P$43)+SUMIF(calendrier!I$39:I$43,$B49,calendrier!Q$39:Q$43)+SUMIF(calendrier!B$39:B$43,$B49,calendrier!R$39:R$43)+SUMIF(calendrier!I$39:I$43,$B49,calendrier!S$39:S$43)+SUMIF(calendrier!B$39:B$43,$B49,calendrier!T$39:T$43)+SUMIF(calendrier!I$39:I$43,$B49,calendrier!U$39:U$43)+SUMIF(calendrier!B$39:B$43,$B49,calendrier!V$39:V$43)+SUMIF(calendrier!I$39:I$43,$B49,calendrier!W$39:W$43)+SUMIF(calendrier!B$39:B$43,$B49,calendrier!X$39:X$43)+SUMIF(calendrier!I$39:I$43,$B49,calendrier!Y$39:Y$43)</f>
        <v>73</v>
      </c>
      <c r="S49" s="86">
        <f>SUMIF(calendrier!I$39:I$43,$B49,calendrier!P$39:P$43)+SUMIF(calendrier!B$39:B$43,$B49,calendrier!Q$39:Q$43)+SUMIF(calendrier!I$39:I$43,$B49,calendrier!R$39:R$43)+SUMIF(calendrier!B$39:B$43,$B49,calendrier!S$39:S$43)+SUMIF(calendrier!I$39:I$43,$B49,calendrier!T$39:T$43)+SUMIF(calendrier!B$39:B$43,$B49,calendrier!U$39:U$43)+SUMIF(calendrier!I$39:I$43,$B49,calendrier!V$39:V$43)+SUMIF(calendrier!B$39:B$43,$B49,calendrier!W$39:W$43)+SUMIF(calendrier!I$39:I$43,$B49,calendrier!X$39:X$43)+SUMIF(calendrier!B$39:B$43,$B49,calendrier!Y$39:Y$43)</f>
        <v>97</v>
      </c>
      <c r="T49" s="87">
        <f aca="true" t="shared" si="46" ref="T49:T58">R49/S49</f>
        <v>0.7525773195876289</v>
      </c>
    </row>
    <row r="50" spans="1:20" ht="15">
      <c r="A50" s="71">
        <v>2</v>
      </c>
      <c r="B50" s="91" t="str">
        <f>calendrier!B6</f>
        <v>GOSNE</v>
      </c>
      <c r="C50" s="85">
        <f t="shared" si="13"/>
        <v>4</v>
      </c>
      <c r="D50" s="86">
        <f t="shared" si="36"/>
        <v>1</v>
      </c>
      <c r="E50" s="63">
        <f t="shared" si="37"/>
        <v>1</v>
      </c>
      <c r="F50" s="63">
        <f t="shared" si="38"/>
        <v>0</v>
      </c>
      <c r="G50" s="63">
        <f>SUMIF(calendrier!$B$39:$B$43,$B50,calendrier!C$39:C$43)+SUMIF(calendrier!$I$39:$I$43,$B50,calendrier!G$39:G$43)</f>
        <v>0</v>
      </c>
      <c r="H50" s="86">
        <f t="shared" si="39"/>
        <v>0</v>
      </c>
      <c r="I50" s="86">
        <f t="shared" si="40"/>
        <v>1</v>
      </c>
      <c r="J50" s="86">
        <f t="shared" si="41"/>
        <v>0</v>
      </c>
      <c r="K50" s="86">
        <f t="shared" si="42"/>
        <v>0</v>
      </c>
      <c r="L50" s="86">
        <f t="shared" si="43"/>
        <v>0</v>
      </c>
      <c r="M50" s="86">
        <f t="shared" si="44"/>
        <v>0</v>
      </c>
      <c r="N50" s="86">
        <f>SUMIF(calendrier!$I$39:$I$43,$B50,calendrier!H$39:H$43)+SUMIF(calendrier!$B$39:$B$43,$B50,calendrier!D$39:D$43)</f>
        <v>0</v>
      </c>
      <c r="O50" s="63">
        <f>SUMIF(calendrier!$B$39:$B$43,$B50,calendrier!E$39:E$43)+SUMIF(calendrier!$I$39:$I$43,$B50,calendrier!F$39:F$43)</f>
        <v>3</v>
      </c>
      <c r="P50" s="63">
        <f>SUMIF(calendrier!$B$39:$B$43,$B50,calendrier!F$39:F$43)+SUMIF(calendrier!$I$39:$I$43,$B50,calendrier!E$39:E$43)</f>
        <v>1</v>
      </c>
      <c r="Q50" s="87">
        <f t="shared" si="45"/>
        <v>3</v>
      </c>
      <c r="R50" s="86">
        <f>SUMIF(calendrier!$B$39:$B$43,$B50,calendrier!P$39:P$43)+SUMIF(calendrier!I$39:I$43,$B50,calendrier!Q$39:Q$43)+SUMIF(calendrier!B$39:B$43,$B50,calendrier!R$39:R$43)+SUMIF(calendrier!I$39:I$43,$B50,calendrier!S$39:S$43)+SUMIF(calendrier!B$39:B$43,$B50,calendrier!T$39:T$43)+SUMIF(calendrier!I$39:I$43,$B50,calendrier!U$39:U$43)+SUMIF(calendrier!B$39:B$43,$B50,calendrier!V$39:V$43)+SUMIF(calendrier!I$39:I$43,$B50,calendrier!W$39:W$43)+SUMIF(calendrier!B$39:B$43,$B50,calendrier!X$39:X$43)+SUMIF(calendrier!I$39:I$43,$B50,calendrier!Y$39:Y$43)</f>
        <v>89</v>
      </c>
      <c r="S50" s="86">
        <f>SUMIF(calendrier!I$39:I$43,$B50,calendrier!P$39:P$43)+SUMIF(calendrier!B$39:B$43,$B50,calendrier!Q$39:Q$43)+SUMIF(calendrier!I$39:I$43,$B50,calendrier!R$39:R$43)+SUMIF(calendrier!B$39:B$43,$B50,calendrier!S$39:S$43)+SUMIF(calendrier!I$39:I$43,$B50,calendrier!T$39:T$43)+SUMIF(calendrier!B$39:B$43,$B50,calendrier!U$39:U$43)+SUMIF(calendrier!I$39:I$43,$B50,calendrier!V$39:V$43)+SUMIF(calendrier!B$39:B$43,$B50,calendrier!W$39:W$43)+SUMIF(calendrier!I$39:I$43,$B50,calendrier!X$39:X$43)+SUMIF(calendrier!B$39:B$43,$B50,calendrier!Y$39:Y$43)</f>
        <v>73</v>
      </c>
      <c r="T50" s="87">
        <f t="shared" si="46"/>
        <v>1.2191780821917808</v>
      </c>
    </row>
    <row r="51" spans="1:20" ht="15">
      <c r="A51" s="71">
        <v>3</v>
      </c>
      <c r="B51" s="91" t="str">
        <f>calendrier!B7</f>
        <v>JAVENE 1</v>
      </c>
      <c r="C51" s="85">
        <f t="shared" si="13"/>
        <v>4</v>
      </c>
      <c r="D51" s="86">
        <f t="shared" si="36"/>
        <v>1</v>
      </c>
      <c r="E51" s="63">
        <f t="shared" si="37"/>
        <v>1</v>
      </c>
      <c r="F51" s="63">
        <f t="shared" si="38"/>
        <v>0</v>
      </c>
      <c r="G51" s="63">
        <f>SUMIF(calendrier!$B$39:$B$43,$B51,calendrier!C$39:C$43)+SUMIF(calendrier!$I$39:$I$43,$B51,calendrier!G$39:G$43)</f>
        <v>0</v>
      </c>
      <c r="H51" s="86">
        <f t="shared" si="39"/>
        <v>1</v>
      </c>
      <c r="I51" s="86">
        <f t="shared" si="40"/>
        <v>0</v>
      </c>
      <c r="J51" s="86">
        <f t="shared" si="41"/>
        <v>0</v>
      </c>
      <c r="K51" s="86">
        <f t="shared" si="42"/>
        <v>0</v>
      </c>
      <c r="L51" s="86">
        <f t="shared" si="43"/>
        <v>0</v>
      </c>
      <c r="M51" s="86">
        <f t="shared" si="44"/>
        <v>0</v>
      </c>
      <c r="N51" s="86">
        <f>SUMIF(calendrier!$I$39:$I$43,$B51,calendrier!H$39:H$43)+SUMIF(calendrier!$B$39:$B$43,$B51,calendrier!D$39:D$43)</f>
        <v>0</v>
      </c>
      <c r="O51" s="63">
        <f>SUMIF(calendrier!$B$39:$B$43,$B51,calendrier!E$39:E$43)+SUMIF(calendrier!$I$39:$I$43,$B51,calendrier!F$39:F$43)</f>
        <v>3</v>
      </c>
      <c r="P51" s="63">
        <f>SUMIF(calendrier!$B$39:$B$43,$B51,calendrier!F$39:F$43)+SUMIF(calendrier!$I$39:$I$43,$B51,calendrier!E$39:E$43)</f>
        <v>0</v>
      </c>
      <c r="Q51" s="87" t="e">
        <f t="shared" si="45"/>
        <v>#DIV/0!</v>
      </c>
      <c r="R51" s="86">
        <f>SUMIF(calendrier!$B$39:$B$43,$B51,calendrier!P$39:P$43)+SUMIF(calendrier!I$39:I$43,$B51,calendrier!Q$39:Q$43)+SUMIF(calendrier!B$39:B$43,$B51,calendrier!R$39:R$43)+SUMIF(calendrier!I$39:I$43,$B51,calendrier!S$39:S$43)+SUMIF(calendrier!B$39:B$43,$B51,calendrier!T$39:T$43)+SUMIF(calendrier!I$39:I$43,$B51,calendrier!U$39:U$43)+SUMIF(calendrier!B$39:B$43,$B51,calendrier!V$39:V$43)+SUMIF(calendrier!I$39:I$43,$B51,calendrier!W$39:W$43)+SUMIF(calendrier!B$39:B$43,$B51,calendrier!X$39:X$43)+SUMIF(calendrier!I$39:I$43,$B51,calendrier!Y$39:Y$43)</f>
        <v>75</v>
      </c>
      <c r="S51" s="86">
        <f>SUMIF(calendrier!I$39:I$43,$B51,calendrier!P$39:P$43)+SUMIF(calendrier!B$39:B$43,$B51,calendrier!Q$39:Q$43)+SUMIF(calendrier!I$39:I$43,$B51,calendrier!R$39:R$43)+SUMIF(calendrier!B$39:B$43,$B51,calendrier!S$39:S$43)+SUMIF(calendrier!I$39:I$43,$B51,calendrier!T$39:T$43)+SUMIF(calendrier!B$39:B$43,$B51,calendrier!U$39:U$43)+SUMIF(calendrier!I$39:I$43,$B51,calendrier!V$39:V$43)+SUMIF(calendrier!B$39:B$43,$B51,calendrier!W$39:W$43)+SUMIF(calendrier!I$39:I$43,$B51,calendrier!X$39:X$43)+SUMIF(calendrier!B$39:B$43,$B51,calendrier!Y$39:Y$43)</f>
        <v>60</v>
      </c>
      <c r="T51" s="87">
        <f t="shared" si="46"/>
        <v>1.25</v>
      </c>
    </row>
    <row r="52" spans="1:20" ht="15">
      <c r="A52" s="71">
        <v>4</v>
      </c>
      <c r="B52" s="91" t="str">
        <f>calendrier!B8</f>
        <v>LE PERTRE 2</v>
      </c>
      <c r="C52" s="85">
        <f t="shared" si="13"/>
        <v>1</v>
      </c>
      <c r="D52" s="86">
        <f t="shared" si="36"/>
        <v>1</v>
      </c>
      <c r="E52" s="63">
        <f t="shared" si="37"/>
        <v>0</v>
      </c>
      <c r="F52" s="63">
        <f t="shared" si="38"/>
        <v>1</v>
      </c>
      <c r="G52" s="63">
        <f>SUMIF(calendrier!$B$39:$B$43,$B52,calendrier!C$39:C$43)+SUMIF(calendrier!$I$39:$I$43,$B52,calendrier!G$39:G$43)</f>
        <v>0</v>
      </c>
      <c r="H52" s="86">
        <f t="shared" si="39"/>
        <v>0</v>
      </c>
      <c r="I52" s="86">
        <f t="shared" si="40"/>
        <v>0</v>
      </c>
      <c r="J52" s="86">
        <f t="shared" si="41"/>
        <v>0</v>
      </c>
      <c r="K52" s="86">
        <f t="shared" si="42"/>
        <v>0</v>
      </c>
      <c r="L52" s="86">
        <f t="shared" si="43"/>
        <v>1</v>
      </c>
      <c r="M52" s="86">
        <f t="shared" si="44"/>
        <v>0</v>
      </c>
      <c r="N52" s="86">
        <f>SUMIF(calendrier!$I$39:$I$43,$B52,calendrier!H$39:H$43)+SUMIF(calendrier!$B$39:$B$43,$B52,calendrier!D$39:D$43)</f>
        <v>0</v>
      </c>
      <c r="O52" s="63">
        <f>SUMIF(calendrier!$B$39:$B$43,$B52,calendrier!E$39:E$43)+SUMIF(calendrier!$I$39:$I$43,$B52,calendrier!F$39:F$43)</f>
        <v>1</v>
      </c>
      <c r="P52" s="63">
        <f>SUMIF(calendrier!$B$39:$B$43,$B52,calendrier!F$39:F$43)+SUMIF(calendrier!$I$39:$I$43,$B52,calendrier!E$39:E$43)</f>
        <v>3</v>
      </c>
      <c r="Q52" s="87">
        <f t="shared" si="45"/>
        <v>0.3333333333333333</v>
      </c>
      <c r="R52" s="86">
        <f>SUMIF(calendrier!$B$39:$B$43,$B52,calendrier!P$39:P$43)+SUMIF(calendrier!I$39:I$43,$B52,calendrier!Q$39:Q$43)+SUMIF(calendrier!B$39:B$43,$B52,calendrier!R$39:R$43)+SUMIF(calendrier!I$39:I$43,$B52,calendrier!S$39:S$43)+SUMIF(calendrier!B$39:B$43,$B52,calendrier!T$39:T$43)+SUMIF(calendrier!I$39:I$43,$B52,calendrier!U$39:U$43)+SUMIF(calendrier!B$39:B$43,$B52,calendrier!V$39:V$43)+SUMIF(calendrier!I$39:I$43,$B52,calendrier!W$39:W$43)+SUMIF(calendrier!B$39:B$43,$B52,calendrier!X$39:X$43)+SUMIF(calendrier!I$39:I$43,$B52,calendrier!Y$39:Y$43)</f>
        <v>82</v>
      </c>
      <c r="S52" s="86">
        <f>SUMIF(calendrier!I$39:I$43,$B52,calendrier!P$39:P$43)+SUMIF(calendrier!B$39:B$43,$B52,calendrier!Q$39:Q$43)+SUMIF(calendrier!I$39:I$43,$B52,calendrier!R$39:R$43)+SUMIF(calendrier!B$39:B$43,$B52,calendrier!S$39:S$43)+SUMIF(calendrier!I$39:I$43,$B52,calendrier!T$39:T$43)+SUMIF(calendrier!B$39:B$43,$B52,calendrier!U$39:U$43)+SUMIF(calendrier!I$39:I$43,$B52,calendrier!V$39:V$43)+SUMIF(calendrier!B$39:B$43,$B52,calendrier!W$39:W$43)+SUMIF(calendrier!I$39:I$43,$B52,calendrier!X$39:X$43)+SUMIF(calendrier!B$39:B$43,$B52,calendrier!Y$39:Y$43)</f>
        <v>96</v>
      </c>
      <c r="T52" s="87">
        <f t="shared" si="46"/>
        <v>0.8541666666666666</v>
      </c>
    </row>
    <row r="53" spans="1:20" ht="15">
      <c r="A53" s="71">
        <v>5</v>
      </c>
      <c r="B53" s="91" t="str">
        <f>calendrier!B9</f>
        <v>TREMBLAY CHAUVIGNE</v>
      </c>
      <c r="C53" s="85">
        <f t="shared" si="13"/>
        <v>1</v>
      </c>
      <c r="D53" s="86">
        <f t="shared" si="36"/>
        <v>1</v>
      </c>
      <c r="E53" s="63">
        <f t="shared" si="37"/>
        <v>0</v>
      </c>
      <c r="F53" s="63">
        <f t="shared" si="38"/>
        <v>1</v>
      </c>
      <c r="G53" s="63">
        <f>SUMIF(calendrier!$B$39:$B$43,$B53,calendrier!C$39:C$43)+SUMIF(calendrier!$I$39:$I$43,$B53,calendrier!G$39:G$43)</f>
        <v>0</v>
      </c>
      <c r="H53" s="86">
        <f t="shared" si="39"/>
        <v>0</v>
      </c>
      <c r="I53" s="86">
        <f t="shared" si="40"/>
        <v>0</v>
      </c>
      <c r="J53" s="86">
        <f t="shared" si="41"/>
        <v>0</v>
      </c>
      <c r="K53" s="86">
        <f t="shared" si="42"/>
        <v>0</v>
      </c>
      <c r="L53" s="86">
        <f t="shared" si="43"/>
        <v>0</v>
      </c>
      <c r="M53" s="86">
        <f t="shared" si="44"/>
        <v>1</v>
      </c>
      <c r="N53" s="86">
        <f>SUMIF(calendrier!$I$39:$I$43,$B53,calendrier!H$39:H$43)+SUMIF(calendrier!$B$39:$B$43,$B53,calendrier!D$39:D$43)</f>
        <v>0</v>
      </c>
      <c r="O53" s="63">
        <f>SUMIF(calendrier!$B$39:$B$43,$B53,calendrier!E$39:E$43)+SUMIF(calendrier!$I$39:$I$43,$B53,calendrier!F$39:F$43)</f>
        <v>0</v>
      </c>
      <c r="P53" s="63">
        <f>SUMIF(calendrier!$B$39:$B$43,$B53,calendrier!F$39:F$43)+SUMIF(calendrier!$I$39:$I$43,$B53,calendrier!E$39:E$43)</f>
        <v>3</v>
      </c>
      <c r="Q53" s="87">
        <f t="shared" si="45"/>
        <v>0</v>
      </c>
      <c r="R53" s="86">
        <f>SUMIF(calendrier!$B$39:$B$43,$B53,calendrier!P$39:P$43)+SUMIF(calendrier!I$39:I$43,$B53,calendrier!Q$39:Q$43)+SUMIF(calendrier!B$39:B$43,$B53,calendrier!R$39:R$43)+SUMIF(calendrier!I$39:I$43,$B53,calendrier!S$39:S$43)+SUMIF(calendrier!B$39:B$43,$B53,calendrier!T$39:T$43)+SUMIF(calendrier!I$39:I$43,$B53,calendrier!U$39:U$43)+SUMIF(calendrier!B$39:B$43,$B53,calendrier!V$39:V$43)+SUMIF(calendrier!I$39:I$43,$B53,calendrier!W$39:W$43)+SUMIF(calendrier!B$39:B$43,$B53,calendrier!X$39:X$43)+SUMIF(calendrier!I$39:I$43,$B53,calendrier!Y$39:Y$43)</f>
        <v>60</v>
      </c>
      <c r="S53" s="86">
        <f>SUMIF(calendrier!I$39:I$43,$B53,calendrier!P$39:P$43)+SUMIF(calendrier!B$39:B$43,$B53,calendrier!Q$39:Q$43)+SUMIF(calendrier!I$39:I$43,$B53,calendrier!R$39:R$43)+SUMIF(calendrier!B$39:B$43,$B53,calendrier!S$39:S$43)+SUMIF(calendrier!I$39:I$43,$B53,calendrier!T$39:T$43)+SUMIF(calendrier!B$39:B$43,$B53,calendrier!U$39:U$43)+SUMIF(calendrier!I$39:I$43,$B53,calendrier!V$39:V$43)+SUMIF(calendrier!B$39:B$43,$B53,calendrier!W$39:W$43)+SUMIF(calendrier!I$39:I$43,$B53,calendrier!X$39:X$43)+SUMIF(calendrier!B$39:B$43,$B53,calendrier!Y$39:Y$43)</f>
        <v>75</v>
      </c>
      <c r="T53" s="87">
        <f t="shared" si="46"/>
        <v>0.8</v>
      </c>
    </row>
    <row r="54" spans="1:20" ht="15">
      <c r="A54" s="71">
        <v>6</v>
      </c>
      <c r="B54" s="91" t="str">
        <f>calendrier!B10</f>
        <v>ROMAGNE</v>
      </c>
      <c r="C54" s="85">
        <f t="shared" si="13"/>
        <v>1</v>
      </c>
      <c r="D54" s="86">
        <f t="shared" si="36"/>
        <v>1</v>
      </c>
      <c r="E54" s="63">
        <f t="shared" si="37"/>
        <v>0</v>
      </c>
      <c r="F54" s="63">
        <f t="shared" si="38"/>
        <v>1</v>
      </c>
      <c r="G54" s="63">
        <f>SUMIF(calendrier!$B$39:$B$43,$B54,calendrier!C$39:C$43)+SUMIF(calendrier!$I$39:$I$43,$B54,calendrier!G$39:G$43)</f>
        <v>0</v>
      </c>
      <c r="H54" s="86">
        <f t="shared" si="39"/>
        <v>0</v>
      </c>
      <c r="I54" s="86">
        <f t="shared" si="40"/>
        <v>0</v>
      </c>
      <c r="J54" s="86">
        <f t="shared" si="41"/>
        <v>0</v>
      </c>
      <c r="K54" s="86">
        <f t="shared" si="42"/>
        <v>0</v>
      </c>
      <c r="L54" s="86">
        <f t="shared" si="43"/>
        <v>1</v>
      </c>
      <c r="M54" s="86">
        <f t="shared" si="44"/>
        <v>0</v>
      </c>
      <c r="N54" s="86">
        <f>SUMIF(calendrier!$I$39:$I$43,$B54,calendrier!H$39:H$43)+SUMIF(calendrier!$B$39:$B$43,$B54,calendrier!D$39:D$43)</f>
        <v>0</v>
      </c>
      <c r="O54" s="63">
        <f>SUMIF(calendrier!$B$39:$B$43,$B54,calendrier!E$39:E$43)+SUMIF(calendrier!$I$39:$I$43,$B54,calendrier!F$39:F$43)</f>
        <v>1</v>
      </c>
      <c r="P54" s="63">
        <f>SUMIF(calendrier!$B$39:$B$43,$B54,calendrier!F$39:F$43)+SUMIF(calendrier!$I$39:$I$43,$B54,calendrier!E$39:E$43)</f>
        <v>3</v>
      </c>
      <c r="Q54" s="87">
        <f t="shared" si="45"/>
        <v>0.3333333333333333</v>
      </c>
      <c r="R54" s="86">
        <f>SUMIF(calendrier!$B$39:$B$43,$B54,calendrier!P$39:P$43)+SUMIF(calendrier!I$39:I$43,$B54,calendrier!Q$39:Q$43)+SUMIF(calendrier!B$39:B$43,$B54,calendrier!R$39:R$43)+SUMIF(calendrier!I$39:I$43,$B54,calendrier!S$39:S$43)+SUMIF(calendrier!B$39:B$43,$B54,calendrier!T$39:T$43)+SUMIF(calendrier!I$39:I$43,$B54,calendrier!U$39:U$43)+SUMIF(calendrier!B$39:B$43,$B54,calendrier!V$39:V$43)+SUMIF(calendrier!I$39:I$43,$B54,calendrier!W$39:W$43)+SUMIF(calendrier!B$39:B$43,$B54,calendrier!X$39:X$43)+SUMIF(calendrier!I$39:I$43,$B54,calendrier!Y$39:Y$43)</f>
        <v>73</v>
      </c>
      <c r="S54" s="86">
        <f>SUMIF(calendrier!I$39:I$43,$B54,calendrier!P$39:P$43)+SUMIF(calendrier!B$39:B$43,$B54,calendrier!Q$39:Q$43)+SUMIF(calendrier!I$39:I$43,$B54,calendrier!R$39:R$43)+SUMIF(calendrier!B$39:B$43,$B54,calendrier!S$39:S$43)+SUMIF(calendrier!I$39:I$43,$B54,calendrier!T$39:T$43)+SUMIF(calendrier!B$39:B$43,$B54,calendrier!U$39:U$43)+SUMIF(calendrier!I$39:I$43,$B54,calendrier!V$39:V$43)+SUMIF(calendrier!B$39:B$43,$B54,calendrier!W$39:W$43)+SUMIF(calendrier!I$39:I$43,$B54,calendrier!X$39:X$43)+SUMIF(calendrier!B$39:B$43,$B54,calendrier!Y$39:Y$43)</f>
        <v>89</v>
      </c>
      <c r="T54" s="87">
        <f t="shared" si="46"/>
        <v>0.8202247191011236</v>
      </c>
    </row>
    <row r="55" spans="1:20" ht="15">
      <c r="A55" s="71">
        <v>7</v>
      </c>
      <c r="B55" s="91" t="str">
        <f>calendrier!B11</f>
        <v>ST BRICE EN COGLES</v>
      </c>
      <c r="C55" s="85">
        <f t="shared" si="13"/>
        <v>4</v>
      </c>
      <c r="D55" s="86">
        <f t="shared" si="36"/>
        <v>1</v>
      </c>
      <c r="E55" s="63">
        <f t="shared" si="37"/>
        <v>1</v>
      </c>
      <c r="F55" s="63">
        <f t="shared" si="38"/>
        <v>0</v>
      </c>
      <c r="G55" s="63">
        <f>SUMIF(calendrier!$B$39:$B$43,$B55,calendrier!C$39:C$43)+SUMIF(calendrier!$I$39:$I$43,$B55,calendrier!G$39:G$43)</f>
        <v>0</v>
      </c>
      <c r="H55" s="86">
        <f t="shared" si="39"/>
        <v>0</v>
      </c>
      <c r="I55" s="86">
        <f t="shared" si="40"/>
        <v>1</v>
      </c>
      <c r="J55" s="86">
        <f t="shared" si="41"/>
        <v>0</v>
      </c>
      <c r="K55" s="86">
        <f t="shared" si="42"/>
        <v>0</v>
      </c>
      <c r="L55" s="86">
        <f t="shared" si="43"/>
        <v>0</v>
      </c>
      <c r="M55" s="86">
        <f t="shared" si="44"/>
        <v>0</v>
      </c>
      <c r="N55" s="86">
        <f>SUMIF(calendrier!$I$39:$I$43,$B55,calendrier!H$39:H$43)+SUMIF(calendrier!$B$39:$B$43,$B55,calendrier!D$39:D$43)</f>
        <v>0</v>
      </c>
      <c r="O55" s="63">
        <f>SUMIF(calendrier!$B$39:$B$43,$B55,calendrier!E$39:E$43)+SUMIF(calendrier!$I$39:$I$43,$B55,calendrier!F$39:F$43)</f>
        <v>3</v>
      </c>
      <c r="P55" s="63">
        <f>SUMIF(calendrier!$B$39:$B$43,$B55,calendrier!F$39:F$43)+SUMIF(calendrier!$I$39:$I$43,$B55,calendrier!E$39:E$43)</f>
        <v>1</v>
      </c>
      <c r="Q55" s="87">
        <f t="shared" si="45"/>
        <v>3</v>
      </c>
      <c r="R55" s="86">
        <f>SUMIF(calendrier!$B$39:$B$43,$B55,calendrier!P$39:P$43)+SUMIF(calendrier!I$39:I$43,$B55,calendrier!Q$39:Q$43)+SUMIF(calendrier!B$39:B$43,$B55,calendrier!R$39:R$43)+SUMIF(calendrier!I$39:I$43,$B55,calendrier!S$39:S$43)+SUMIF(calendrier!B$39:B$43,$B55,calendrier!T$39:T$43)+SUMIF(calendrier!I$39:I$43,$B55,calendrier!U$39:U$43)+SUMIF(calendrier!B$39:B$43,$B55,calendrier!V$39:V$43)+SUMIF(calendrier!I$39:I$43,$B55,calendrier!W$39:W$43)+SUMIF(calendrier!B$39:B$43,$B55,calendrier!X$39:X$43)+SUMIF(calendrier!I$39:I$43,$B55,calendrier!Y$39:Y$43)</f>
        <v>97</v>
      </c>
      <c r="S55" s="86">
        <f>SUMIF(calendrier!I$39:I$43,$B55,calendrier!P$39:P$43)+SUMIF(calendrier!B$39:B$43,$B55,calendrier!Q$39:Q$43)+SUMIF(calendrier!I$39:I$43,$B55,calendrier!R$39:R$43)+SUMIF(calendrier!B$39:B$43,$B55,calendrier!S$39:S$43)+SUMIF(calendrier!I$39:I$43,$B55,calendrier!T$39:T$43)+SUMIF(calendrier!B$39:B$43,$B55,calendrier!U$39:U$43)+SUMIF(calendrier!I$39:I$43,$B55,calendrier!V$39:V$43)+SUMIF(calendrier!B$39:B$43,$B55,calendrier!W$39:W$43)+SUMIF(calendrier!I$39:I$43,$B55,calendrier!X$39:X$43)+SUMIF(calendrier!B$39:B$43,$B55,calendrier!Y$39:Y$43)</f>
        <v>73</v>
      </c>
      <c r="T55" s="87">
        <f t="shared" si="46"/>
        <v>1.3287671232876712</v>
      </c>
    </row>
    <row r="56" spans="1:20" ht="15">
      <c r="A56" s="71">
        <v>8</v>
      </c>
      <c r="B56" s="91" t="str">
        <f>calendrier!B12</f>
        <v>JAVENE 2</v>
      </c>
      <c r="C56" s="85">
        <f t="shared" si="13"/>
        <v>4</v>
      </c>
      <c r="D56" s="86">
        <f t="shared" si="36"/>
        <v>1</v>
      </c>
      <c r="E56" s="63">
        <f t="shared" si="37"/>
        <v>0</v>
      </c>
      <c r="F56" s="63">
        <f t="shared" si="38"/>
        <v>0</v>
      </c>
      <c r="G56" s="63">
        <f>SUMIF(calendrier!$B$39:$B$43,$B56,calendrier!C$39:C$43)+SUMIF(calendrier!$I$39:$I$43,$B56,calendrier!G$39:G$43)</f>
        <v>1</v>
      </c>
      <c r="H56" s="86">
        <f t="shared" si="39"/>
        <v>0</v>
      </c>
      <c r="I56" s="86">
        <f t="shared" si="40"/>
        <v>0</v>
      </c>
      <c r="J56" s="86">
        <f t="shared" si="41"/>
        <v>0</v>
      </c>
      <c r="K56" s="86">
        <f t="shared" si="42"/>
        <v>0</v>
      </c>
      <c r="L56" s="86">
        <f t="shared" si="43"/>
        <v>0</v>
      </c>
      <c r="M56" s="86">
        <f t="shared" si="44"/>
        <v>0</v>
      </c>
      <c r="N56" s="86">
        <f>SUMIF(calendrier!$I$39:$I$43,$B56,calendrier!H$39:H$43)+SUMIF(calendrier!$B$39:$B$43,$B56,calendrier!D$39:D$43)</f>
        <v>0</v>
      </c>
      <c r="O56" s="63">
        <f>SUMIF(calendrier!$B$39:$B$43,$B56,calendrier!E$39:E$43)+SUMIF(calendrier!$I$39:$I$43,$B56,calendrier!F$39:F$43)</f>
        <v>0</v>
      </c>
      <c r="P56" s="63">
        <f>SUMIF(calendrier!$B$39:$B$43,$B56,calendrier!F$39:F$43)+SUMIF(calendrier!$I$39:$I$43,$B56,calendrier!E$39:E$43)</f>
        <v>0</v>
      </c>
      <c r="Q56" s="87" t="e">
        <f t="shared" si="45"/>
        <v>#DIV/0!</v>
      </c>
      <c r="R56" s="86">
        <f>SUMIF(calendrier!$B$39:$B$43,$B56,calendrier!P$39:P$43)+SUMIF(calendrier!I$39:I$43,$B56,calendrier!Q$39:Q$43)+SUMIF(calendrier!B$39:B$43,$B56,calendrier!R$39:R$43)+SUMIF(calendrier!I$39:I$43,$B56,calendrier!S$39:S$43)+SUMIF(calendrier!B$39:B$43,$B56,calendrier!T$39:T$43)+SUMIF(calendrier!I$39:I$43,$B56,calendrier!U$39:U$43)+SUMIF(calendrier!B$39:B$43,$B56,calendrier!V$39:V$43)+SUMIF(calendrier!I$39:I$43,$B56,calendrier!W$39:W$43)+SUMIF(calendrier!B$39:B$43,$B56,calendrier!X$39:X$43)+SUMIF(calendrier!I$39:I$43,$B56,calendrier!Y$39:Y$43)</f>
        <v>0</v>
      </c>
      <c r="S56" s="86">
        <f>SUMIF(calendrier!I$39:I$43,$B56,calendrier!P$39:P$43)+SUMIF(calendrier!B$39:B$43,$B56,calendrier!Q$39:Q$43)+SUMIF(calendrier!I$39:I$43,$B56,calendrier!R$39:R$43)+SUMIF(calendrier!B$39:B$43,$B56,calendrier!S$39:S$43)+SUMIF(calendrier!I$39:I$43,$B56,calendrier!T$39:T$43)+SUMIF(calendrier!B$39:B$43,$B56,calendrier!U$39:U$43)+SUMIF(calendrier!I$39:I$43,$B56,calendrier!V$39:V$43)+SUMIF(calendrier!B$39:B$43,$B56,calendrier!W$39:W$43)+SUMIF(calendrier!I$39:I$43,$B56,calendrier!X$39:X$43)+SUMIF(calendrier!B$39:B$43,$B56,calendrier!Y$39:Y$43)</f>
        <v>0</v>
      </c>
      <c r="T56" s="87" t="e">
        <f t="shared" si="46"/>
        <v>#DIV/0!</v>
      </c>
    </row>
    <row r="57" spans="1:20" ht="15">
      <c r="A57" s="71">
        <v>9</v>
      </c>
      <c r="B57" s="91" t="str">
        <f>calendrier!B13</f>
        <v>ST PIERRE LA COUR</v>
      </c>
      <c r="C57" s="85">
        <f t="shared" si="13"/>
        <v>0</v>
      </c>
      <c r="D57" s="86">
        <f t="shared" si="36"/>
        <v>1</v>
      </c>
      <c r="E57" s="63">
        <f t="shared" si="37"/>
        <v>0</v>
      </c>
      <c r="F57" s="63">
        <f t="shared" si="38"/>
        <v>0</v>
      </c>
      <c r="G57" s="63">
        <f>SUMIF(calendrier!$B$39:$B$43,$B57,calendrier!C$39:C$43)+SUMIF(calendrier!$I$39:$I$43,$B57,calendrier!G$39:G$43)</f>
        <v>0</v>
      </c>
      <c r="H57" s="86">
        <f t="shared" si="39"/>
        <v>0</v>
      </c>
      <c r="I57" s="86">
        <f t="shared" si="40"/>
        <v>0</v>
      </c>
      <c r="J57" s="86">
        <f t="shared" si="41"/>
        <v>0</v>
      </c>
      <c r="K57" s="86">
        <f t="shared" si="42"/>
        <v>0</v>
      </c>
      <c r="L57" s="86">
        <f t="shared" si="43"/>
        <v>0</v>
      </c>
      <c r="M57" s="86">
        <f t="shared" si="44"/>
        <v>0</v>
      </c>
      <c r="N57" s="86">
        <f>SUMIF(calendrier!$I$39:$I$43,$B57,calendrier!H$39:H$43)+SUMIF(calendrier!$B$39:$B$43,$B57,calendrier!D$39:D$43)</f>
        <v>1</v>
      </c>
      <c r="O57" s="63">
        <f>SUMIF(calendrier!$B$39:$B$43,$B57,calendrier!E$39:E$43)+SUMIF(calendrier!$I$39:$I$43,$B57,calendrier!F$39:F$43)</f>
        <v>0</v>
      </c>
      <c r="P57" s="63">
        <f>SUMIF(calendrier!$B$39:$B$43,$B57,calendrier!F$39:F$43)+SUMIF(calendrier!$I$39:$I$43,$B57,calendrier!E$39:E$43)</f>
        <v>0</v>
      </c>
      <c r="Q57" s="87" t="e">
        <f t="shared" si="45"/>
        <v>#DIV/0!</v>
      </c>
      <c r="R57" s="86">
        <f>SUMIF(calendrier!$B$39:$B$43,$B57,calendrier!P$39:P$43)+SUMIF(calendrier!I$39:I$43,$B57,calendrier!Q$39:Q$43)+SUMIF(calendrier!B$39:B$43,$B57,calendrier!R$39:R$43)+SUMIF(calendrier!I$39:I$43,$B57,calendrier!S$39:S$43)+SUMIF(calendrier!B$39:B$43,$B57,calendrier!T$39:T$43)+SUMIF(calendrier!I$39:I$43,$B57,calendrier!U$39:U$43)+SUMIF(calendrier!B$39:B$43,$B57,calendrier!V$39:V$43)+SUMIF(calendrier!I$39:I$43,$B57,calendrier!W$39:W$43)+SUMIF(calendrier!B$39:B$43,$B57,calendrier!X$39:X$43)+SUMIF(calendrier!I$39:I$43,$B57,calendrier!Y$39:Y$43)</f>
        <v>0</v>
      </c>
      <c r="S57" s="86">
        <f>SUMIF(calendrier!I$39:I$43,$B57,calendrier!P$39:P$43)+SUMIF(calendrier!B$39:B$43,$B57,calendrier!Q$39:Q$43)+SUMIF(calendrier!I$39:I$43,$B57,calendrier!R$39:R$43)+SUMIF(calendrier!B$39:B$43,$B57,calendrier!S$39:S$43)+SUMIF(calendrier!I$39:I$43,$B57,calendrier!T$39:T$43)+SUMIF(calendrier!B$39:B$43,$B57,calendrier!U$39:U$43)+SUMIF(calendrier!I$39:I$43,$B57,calendrier!V$39:V$43)+SUMIF(calendrier!B$39:B$43,$B57,calendrier!W$39:W$43)+SUMIF(calendrier!I$39:I$43,$B57,calendrier!X$39:X$43)+SUMIF(calendrier!B$39:B$43,$B57,calendrier!Y$39:Y$43)</f>
        <v>0</v>
      </c>
      <c r="T57" s="87" t="e">
        <f t="shared" si="46"/>
        <v>#DIV/0!</v>
      </c>
    </row>
    <row r="58" spans="1:20" ht="15">
      <c r="A58" s="71">
        <v>10</v>
      </c>
      <c r="B58" s="91" t="str">
        <f>calendrier!B14</f>
        <v>MONTENAY</v>
      </c>
      <c r="C58" s="85">
        <f t="shared" si="13"/>
        <v>4</v>
      </c>
      <c r="D58" s="86">
        <f t="shared" si="36"/>
        <v>1</v>
      </c>
      <c r="E58" s="63">
        <f t="shared" si="37"/>
        <v>1</v>
      </c>
      <c r="F58" s="63">
        <f t="shared" si="38"/>
        <v>0</v>
      </c>
      <c r="G58" s="63">
        <f>SUMIF(calendrier!$B$39:$B$43,$B58,calendrier!C$39:C$43)+SUMIF(calendrier!$I$39:$I$43,$B58,calendrier!G$39:G$43)</f>
        <v>0</v>
      </c>
      <c r="H58" s="86">
        <f t="shared" si="39"/>
        <v>0</v>
      </c>
      <c r="I58" s="86">
        <f t="shared" si="40"/>
        <v>1</v>
      </c>
      <c r="J58" s="86">
        <f t="shared" si="41"/>
        <v>0</v>
      </c>
      <c r="K58" s="86">
        <f t="shared" si="42"/>
        <v>0</v>
      </c>
      <c r="L58" s="86">
        <f t="shared" si="43"/>
        <v>0</v>
      </c>
      <c r="M58" s="86">
        <f t="shared" si="44"/>
        <v>0</v>
      </c>
      <c r="N58" s="86">
        <f>SUMIF(calendrier!$I$39:$I$43,$B58,calendrier!H$39:H$43)+SUMIF(calendrier!$B$39:$B$43,$B58,calendrier!D$39:D$43)</f>
        <v>0</v>
      </c>
      <c r="O58" s="63">
        <f>SUMIF(calendrier!$B$39:$B$43,$B58,calendrier!E$39:E$43)+SUMIF(calendrier!$I$39:$I$43,$B58,calendrier!F$39:F$43)</f>
        <v>3</v>
      </c>
      <c r="P58" s="63">
        <f>SUMIF(calendrier!$B$39:$B$43,$B58,calendrier!F$39:F$43)+SUMIF(calendrier!$I$39:$I$43,$B58,calendrier!E$39:E$43)</f>
        <v>1</v>
      </c>
      <c r="Q58" s="87">
        <f t="shared" si="45"/>
        <v>3</v>
      </c>
      <c r="R58" s="86">
        <f>SUMIF(calendrier!$B$39:$B$43,$B58,calendrier!P$39:P$43)+SUMIF(calendrier!I$39:I$43,$B58,calendrier!Q$39:Q$43)+SUMIF(calendrier!B$39:B$43,$B58,calendrier!R$39:R$43)+SUMIF(calendrier!I$39:I$43,$B58,calendrier!S$39:S$43)+SUMIF(calendrier!B$39:B$43,$B58,calendrier!T$39:T$43)+SUMIF(calendrier!I$39:I$43,$B58,calendrier!U$39:U$43)+SUMIF(calendrier!B$39:B$43,$B58,calendrier!V$39:V$43)+SUMIF(calendrier!I$39:I$43,$B58,calendrier!W$39:W$43)+SUMIF(calendrier!B$39:B$43,$B58,calendrier!X$39:X$43)+SUMIF(calendrier!I$39:I$43,$B58,calendrier!Y$39:Y$43)</f>
        <v>96</v>
      </c>
      <c r="S58" s="86">
        <f>SUMIF(calendrier!I$39:I$43,$B58,calendrier!P$39:P$43)+SUMIF(calendrier!B$39:B$43,$B58,calendrier!Q$39:Q$43)+SUMIF(calendrier!I$39:I$43,$B58,calendrier!R$39:R$43)+SUMIF(calendrier!B$39:B$43,$B58,calendrier!S$39:S$43)+SUMIF(calendrier!I$39:I$43,$B58,calendrier!T$39:T$43)+SUMIF(calendrier!B$39:B$43,$B58,calendrier!U$39:U$43)+SUMIF(calendrier!I$39:I$43,$B58,calendrier!V$39:V$43)+SUMIF(calendrier!B$39:B$43,$B58,calendrier!W$39:W$43)+SUMIF(calendrier!I$39:I$43,$B58,calendrier!X$39:X$43)+SUMIF(calendrier!B$39:B$43,$B58,calendrier!Y$39:Y$43)</f>
        <v>82</v>
      </c>
      <c r="T58" s="87">
        <f t="shared" si="46"/>
        <v>1.170731707317073</v>
      </c>
    </row>
    <row r="59" spans="3:16" ht="15">
      <c r="C59" s="85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2:16" ht="15">
      <c r="B60" s="71" t="s">
        <v>35</v>
      </c>
      <c r="C60" s="8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2:20" ht="15">
      <c r="B61" s="72"/>
      <c r="C61" s="93"/>
      <c r="D61" s="74"/>
      <c r="E61" s="74"/>
      <c r="F61" s="74"/>
      <c r="G61" s="75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6"/>
    </row>
    <row r="62" spans="2:20" ht="15">
      <c r="B62" s="90" t="s">
        <v>16</v>
      </c>
      <c r="C62" s="93"/>
      <c r="D62" s="80" t="s">
        <v>18</v>
      </c>
      <c r="E62" s="80" t="s">
        <v>19</v>
      </c>
      <c r="F62" s="80" t="s">
        <v>20</v>
      </c>
      <c r="G62" s="80" t="s">
        <v>54</v>
      </c>
      <c r="H62" s="80" t="s">
        <v>21</v>
      </c>
      <c r="I62" s="80" t="s">
        <v>22</v>
      </c>
      <c r="J62" s="80" t="s">
        <v>23</v>
      </c>
      <c r="K62" s="80" t="s">
        <v>24</v>
      </c>
      <c r="L62" s="80" t="s">
        <v>25</v>
      </c>
      <c r="M62" s="80" t="s">
        <v>26</v>
      </c>
      <c r="N62" s="80" t="s">
        <v>55</v>
      </c>
      <c r="O62" s="80" t="s">
        <v>27</v>
      </c>
      <c r="P62" s="80" t="s">
        <v>28</v>
      </c>
      <c r="Q62" s="80" t="s">
        <v>29</v>
      </c>
      <c r="R62" s="80" t="s">
        <v>30</v>
      </c>
      <c r="S62" s="80" t="s">
        <v>31</v>
      </c>
      <c r="T62" s="80" t="s">
        <v>29</v>
      </c>
    </row>
    <row r="63" spans="1:20" ht="15">
      <c r="A63" s="71">
        <v>1</v>
      </c>
      <c r="B63" s="91" t="str">
        <f>calendrier!B5</f>
        <v>LE PERTRE 1</v>
      </c>
      <c r="C63" s="85">
        <f t="shared" si="13"/>
        <v>4</v>
      </c>
      <c r="D63" s="86">
        <f aca="true" t="shared" si="47" ref="D63:D72">E63+F63+G63+N63</f>
        <v>1</v>
      </c>
      <c r="E63" s="63">
        <f aca="true" t="shared" si="48" ref="E63:E72">H63+I63+J63</f>
        <v>1</v>
      </c>
      <c r="F63" s="63">
        <f aca="true" t="shared" si="49" ref="F63:F72">K63+L63+M63</f>
        <v>0</v>
      </c>
      <c r="G63" s="63">
        <f>SUMIF(calendrier!$B$46:$B$50,$B63,calendrier!C$46:C$50)+SUMIF(calendrier!$I$46:$I$50,$B63,calendrier!G$46:G$50)</f>
        <v>0</v>
      </c>
      <c r="H63" s="86">
        <f aca="true" t="shared" si="50" ref="H63:H72">IF($O63-$P63=3,1,0)</f>
        <v>1</v>
      </c>
      <c r="I63" s="86">
        <f aca="true" t="shared" si="51" ref="I63:I72">IF($O63-$P63=2,1,0)</f>
        <v>0</v>
      </c>
      <c r="J63" s="86">
        <f aca="true" t="shared" si="52" ref="J63:J72">IF($O63-$P63=1,1,0)</f>
        <v>0</v>
      </c>
      <c r="K63" s="86">
        <f aca="true" t="shared" si="53" ref="K63:K72">IF($O63-$P63=-1,1,0)</f>
        <v>0</v>
      </c>
      <c r="L63" s="86">
        <f aca="true" t="shared" si="54" ref="L63:L72">IF($O63-$P63=-2,1,0)</f>
        <v>0</v>
      </c>
      <c r="M63" s="86">
        <f aca="true" t="shared" si="55" ref="M63:M72">IF($O63-$P63=-3,1,0)</f>
        <v>0</v>
      </c>
      <c r="N63" s="86">
        <f>SUMIF(calendrier!$I$46:$I$50,$B63,calendrier!H$46:H$50)+SUMIF(calendrier!$B$46:$B$50,$B63,calendrier!D$46:D$50)</f>
        <v>0</v>
      </c>
      <c r="O63" s="63">
        <f>SUMIF(calendrier!$B$46:$B$50,$B63,calendrier!E$46:E$50)+SUMIF(calendrier!$I$46:$I$50,$B63,calendrier!F$46:F$50)</f>
        <v>3</v>
      </c>
      <c r="P63" s="63">
        <f>SUMIF(calendrier!$B$46:$B$50,$B63,calendrier!F$46:F$50)+SUMIF(calendrier!$I$46:$I$50,$B63,calendrier!E$46:E$50)</f>
        <v>0</v>
      </c>
      <c r="Q63" s="87" t="e">
        <f aca="true" t="shared" si="56" ref="Q63:Q72">O63/P63</f>
        <v>#DIV/0!</v>
      </c>
      <c r="R63" s="86">
        <f>SUMIF(calendrier!$B$46:$B$50,$B63,calendrier!P$46:P$50)+SUMIF(calendrier!I$46:I$50,$B63,calendrier!Q$46:Q$50)+SUMIF(calendrier!B$46:B$50,$B63,calendrier!R$46:R$50)+SUMIF(calendrier!I$46:I$50,$B63,calendrier!S$46:S$50)+SUMIF(calendrier!B$46:B$50,$B63,calendrier!T$46:T$50)+SUMIF(calendrier!I$46:I$50,$B63,calendrier!U$46:U$50)+SUMIF(calendrier!B$46:B$50,$B63,calendrier!V$46:V$50)+SUMIF(calendrier!I$46:I$50,$B63,calendrier!W$46:W$50)+SUMIF(calendrier!B$46:B$50,$B63,calendrier!X$46:X$50)+SUMIF(calendrier!I$46:I$50,$B63,calendrier!Y$46:Y$50)</f>
        <v>75</v>
      </c>
      <c r="S63" s="86">
        <f>SUMIF(calendrier!I$46:I$50,$B63,calendrier!P$46:P$50)+SUMIF(calendrier!B$46:B$50,$B63,calendrier!Q$46:Q$50)+SUMIF(calendrier!I$46:I$50,$B63,calendrier!R$46:R$50)+SUMIF(calendrier!B$46:B$50,$B63,calendrier!S$46:S$50)+SUMIF(calendrier!I$46:I$50,$B63,calendrier!T$46:T$50)+SUMIF(calendrier!B$46:B$50,$B63,calendrier!U$46:U$50)+SUMIF(calendrier!I$46:I$50,$B63,calendrier!V$46:V$50)+SUMIF(calendrier!B$46:B$50,$B63,calendrier!W$46:W$50)+SUMIF(calendrier!I$46:I$50,$B63,calendrier!X$46:X$50)+SUMIF(calendrier!B$46:B$50,$B63,calendrier!Y$46:Y$50)</f>
        <v>57</v>
      </c>
      <c r="T63" s="87">
        <f aca="true" t="shared" si="57" ref="T63:T72">R63/S63</f>
        <v>1.3157894736842106</v>
      </c>
    </row>
    <row r="64" spans="1:20" ht="15">
      <c r="A64" s="71">
        <v>2</v>
      </c>
      <c r="B64" s="91" t="str">
        <f>calendrier!B6</f>
        <v>GOSNE</v>
      </c>
      <c r="C64" s="85">
        <f t="shared" si="13"/>
        <v>4</v>
      </c>
      <c r="D64" s="86">
        <f t="shared" si="47"/>
        <v>1</v>
      </c>
      <c r="E64" s="63">
        <f t="shared" si="48"/>
        <v>1</v>
      </c>
      <c r="F64" s="63">
        <f t="shared" si="49"/>
        <v>0</v>
      </c>
      <c r="G64" s="63">
        <f>SUMIF(calendrier!$B$46:$B$50,$B64,calendrier!C$46:C$50)+SUMIF(calendrier!$I$46:$I$50,$B64,calendrier!G$46:G$50)</f>
        <v>0</v>
      </c>
      <c r="H64" s="86">
        <f t="shared" si="50"/>
        <v>0</v>
      </c>
      <c r="I64" s="86">
        <f t="shared" si="51"/>
        <v>1</v>
      </c>
      <c r="J64" s="86">
        <f t="shared" si="52"/>
        <v>0</v>
      </c>
      <c r="K64" s="86">
        <f t="shared" si="53"/>
        <v>0</v>
      </c>
      <c r="L64" s="86">
        <f t="shared" si="54"/>
        <v>0</v>
      </c>
      <c r="M64" s="86">
        <f t="shared" si="55"/>
        <v>0</v>
      </c>
      <c r="N64" s="86">
        <f>SUMIF(calendrier!$I$46:$I$50,$B64,calendrier!H$46:H$50)+SUMIF(calendrier!$B$46:$B$50,$B64,calendrier!D$46:D$50)</f>
        <v>0</v>
      </c>
      <c r="O64" s="63">
        <f>SUMIF(calendrier!$B$46:$B$50,$B64,calendrier!E$46:E$50)+SUMIF(calendrier!$I$46:$I$50,$B64,calendrier!F$46:F$50)</f>
        <v>3</v>
      </c>
      <c r="P64" s="63">
        <f>SUMIF(calendrier!$B$46:$B$50,$B64,calendrier!F$46:F$50)+SUMIF(calendrier!$I$46:$I$50,$B64,calendrier!E$46:E$50)</f>
        <v>1</v>
      </c>
      <c r="Q64" s="87">
        <f t="shared" si="56"/>
        <v>3</v>
      </c>
      <c r="R64" s="86">
        <f>SUMIF(calendrier!$B$46:$B$50,$B64,calendrier!P$46:P$50)+SUMIF(calendrier!I$46:I$50,$B64,calendrier!Q$46:Q$50)+SUMIF(calendrier!B$46:B$50,$B64,calendrier!R$46:R$50)+SUMIF(calendrier!I$46:I$50,$B64,calendrier!S$46:S$50)+SUMIF(calendrier!B$46:B$50,$B64,calendrier!T$46:T$50)+SUMIF(calendrier!I$46:I$50,$B64,calendrier!U$46:U$50)+SUMIF(calendrier!B$46:B$50,$B64,calendrier!V$46:V$50)+SUMIF(calendrier!I$46:I$50,$B64,calendrier!W$46:W$50)+SUMIF(calendrier!B$46:B$50,$B64,calendrier!X$46:X$50)+SUMIF(calendrier!I$46:I$50,$B64,calendrier!Y$46:Y$50)</f>
        <v>94</v>
      </c>
      <c r="S64" s="86">
        <f>SUMIF(calendrier!I$46:I$50,$B64,calendrier!P$46:P$50)+SUMIF(calendrier!B$46:B$50,$B64,calendrier!Q$46:Q$50)+SUMIF(calendrier!I$46:I$50,$B64,calendrier!R$46:R$50)+SUMIF(calendrier!B$46:B$50,$B64,calendrier!S$46:S$50)+SUMIF(calendrier!I$46:I$50,$B64,calendrier!T$46:T$50)+SUMIF(calendrier!B$46:B$50,$B64,calendrier!U$46:U$50)+SUMIF(calendrier!I$46:I$50,$B64,calendrier!V$46:V$50)+SUMIF(calendrier!B$46:B$50,$B64,calendrier!W$46:W$50)+SUMIF(calendrier!I$46:I$50,$B64,calendrier!X$46:X$50)+SUMIF(calendrier!B$46:B$50,$B64,calendrier!Y$46:Y$50)</f>
        <v>70</v>
      </c>
      <c r="T64" s="87">
        <f t="shared" si="57"/>
        <v>1.3428571428571427</v>
      </c>
    </row>
    <row r="65" spans="1:20" ht="15">
      <c r="A65" s="71">
        <v>3</v>
      </c>
      <c r="B65" s="91" t="str">
        <f>calendrier!B7</f>
        <v>JAVENE 1</v>
      </c>
      <c r="C65" s="85">
        <f t="shared" si="13"/>
        <v>4</v>
      </c>
      <c r="D65" s="86">
        <f t="shared" si="47"/>
        <v>1</v>
      </c>
      <c r="E65" s="63">
        <f t="shared" si="48"/>
        <v>1</v>
      </c>
      <c r="F65" s="63">
        <f t="shared" si="49"/>
        <v>0</v>
      </c>
      <c r="G65" s="63">
        <f>SUMIF(calendrier!$B$46:$B$50,$B65,calendrier!C$46:C$50)+SUMIF(calendrier!$I$46:$I$50,$B65,calendrier!G$46:G$50)</f>
        <v>0</v>
      </c>
      <c r="H65" s="86">
        <f t="shared" si="50"/>
        <v>0</v>
      </c>
      <c r="I65" s="86">
        <f t="shared" si="51"/>
        <v>1</v>
      </c>
      <c r="J65" s="86">
        <f t="shared" si="52"/>
        <v>0</v>
      </c>
      <c r="K65" s="86">
        <f t="shared" si="53"/>
        <v>0</v>
      </c>
      <c r="L65" s="86">
        <f t="shared" si="54"/>
        <v>0</v>
      </c>
      <c r="M65" s="86">
        <f t="shared" si="55"/>
        <v>0</v>
      </c>
      <c r="N65" s="86">
        <f>SUMIF(calendrier!$I$46:$I$50,$B65,calendrier!H$46:H$50)+SUMIF(calendrier!$B$46:$B$50,$B65,calendrier!D$46:D$50)</f>
        <v>0</v>
      </c>
      <c r="O65" s="63">
        <f>SUMIF(calendrier!$B$46:$B$50,$B65,calendrier!E$46:E$50)+SUMIF(calendrier!$I$46:$I$50,$B65,calendrier!F$46:F$50)</f>
        <v>3</v>
      </c>
      <c r="P65" s="63">
        <f>SUMIF(calendrier!$B$46:$B$50,$B65,calendrier!F$46:F$50)+SUMIF(calendrier!$I$46:$I$50,$B65,calendrier!E$46:E$50)</f>
        <v>1</v>
      </c>
      <c r="Q65" s="87">
        <f t="shared" si="56"/>
        <v>3</v>
      </c>
      <c r="R65" s="86">
        <f>SUMIF(calendrier!$B$46:$B$50,$B65,calendrier!P$46:P$50)+SUMIF(calendrier!I$46:I$50,$B65,calendrier!Q$46:Q$50)+SUMIF(calendrier!B$46:B$50,$B65,calendrier!R$46:R$50)+SUMIF(calendrier!I$46:I$50,$B65,calendrier!S$46:S$50)+SUMIF(calendrier!B$46:B$50,$B65,calendrier!T$46:T$50)+SUMIF(calendrier!I$46:I$50,$B65,calendrier!U$46:U$50)+SUMIF(calendrier!B$46:B$50,$B65,calendrier!V$46:V$50)+SUMIF(calendrier!I$46:I$50,$B65,calendrier!W$46:W$50)+SUMIF(calendrier!B$46:B$50,$B65,calendrier!X$46:X$50)+SUMIF(calendrier!I$46:I$50,$B65,calendrier!Y$46:Y$50)</f>
        <v>96</v>
      </c>
      <c r="S65" s="86">
        <f>SUMIF(calendrier!I$46:I$50,$B65,calendrier!P$46:P$50)+SUMIF(calendrier!B$46:B$50,$B65,calendrier!Q$46:Q$50)+SUMIF(calendrier!I$46:I$50,$B65,calendrier!R$46:R$50)+SUMIF(calendrier!B$46:B$50,$B65,calendrier!S$46:S$50)+SUMIF(calendrier!I$46:I$50,$B65,calendrier!T$46:T$50)+SUMIF(calendrier!B$46:B$50,$B65,calendrier!U$46:U$50)+SUMIF(calendrier!I$46:I$50,$B65,calendrier!V$46:V$50)+SUMIF(calendrier!B$46:B$50,$B65,calendrier!W$46:W$50)+SUMIF(calendrier!I$46:I$50,$B65,calendrier!X$46:X$50)+SUMIF(calendrier!B$46:B$50,$B65,calendrier!Y$46:Y$50)</f>
        <v>79</v>
      </c>
      <c r="T65" s="87">
        <f t="shared" si="57"/>
        <v>1.2151898734177216</v>
      </c>
    </row>
    <row r="66" spans="1:20" ht="15">
      <c r="A66" s="71">
        <v>4</v>
      </c>
      <c r="B66" s="91" t="str">
        <f>calendrier!B8</f>
        <v>LE PERTRE 2</v>
      </c>
      <c r="C66" s="85">
        <f t="shared" si="13"/>
        <v>1</v>
      </c>
      <c r="D66" s="86">
        <f t="shared" si="47"/>
        <v>1</v>
      </c>
      <c r="E66" s="63">
        <f t="shared" si="48"/>
        <v>0</v>
      </c>
      <c r="F66" s="63">
        <f t="shared" si="49"/>
        <v>1</v>
      </c>
      <c r="G66" s="63">
        <f>SUMIF(calendrier!$B$46:$B$50,$B66,calendrier!C$46:C$50)+SUMIF(calendrier!$I$46:$I$50,$B66,calendrier!G$46:G$50)</f>
        <v>0</v>
      </c>
      <c r="H66" s="86">
        <f t="shared" si="50"/>
        <v>0</v>
      </c>
      <c r="I66" s="86">
        <f t="shared" si="51"/>
        <v>0</v>
      </c>
      <c r="J66" s="86">
        <f t="shared" si="52"/>
        <v>0</v>
      </c>
      <c r="K66" s="86">
        <f t="shared" si="53"/>
        <v>0</v>
      </c>
      <c r="L66" s="86">
        <f t="shared" si="54"/>
        <v>1</v>
      </c>
      <c r="M66" s="86">
        <f t="shared" si="55"/>
        <v>0</v>
      </c>
      <c r="N66" s="86">
        <f>SUMIF(calendrier!$I$46:$I$50,$B66,calendrier!H$46:H$50)+SUMIF(calendrier!$B$46:$B$50,$B66,calendrier!D$46:D$50)</f>
        <v>0</v>
      </c>
      <c r="O66" s="63">
        <f>SUMIF(calendrier!$B$46:$B$50,$B66,calendrier!E$46:E$50)+SUMIF(calendrier!$I$46:$I$50,$B66,calendrier!F$46:F$50)</f>
        <v>1</v>
      </c>
      <c r="P66" s="63">
        <f>SUMIF(calendrier!$B$46:$B$50,$B66,calendrier!F$46:F$50)+SUMIF(calendrier!$I$46:$I$50,$B66,calendrier!E$46:E$50)</f>
        <v>3</v>
      </c>
      <c r="Q66" s="87">
        <f t="shared" si="56"/>
        <v>0.3333333333333333</v>
      </c>
      <c r="R66" s="86">
        <f>SUMIF(calendrier!$B$46:$B$50,$B66,calendrier!P$46:P$50)+SUMIF(calendrier!I$46:I$50,$B66,calendrier!Q$46:Q$50)+SUMIF(calendrier!B$46:B$50,$B66,calendrier!R$46:R$50)+SUMIF(calendrier!I$46:I$50,$B66,calendrier!S$46:S$50)+SUMIF(calendrier!B$46:B$50,$B66,calendrier!T$46:T$50)+SUMIF(calendrier!I$46:I$50,$B66,calendrier!U$46:U$50)+SUMIF(calendrier!B$46:B$50,$B66,calendrier!V$46:V$50)+SUMIF(calendrier!I$46:I$50,$B66,calendrier!W$46:W$50)+SUMIF(calendrier!B$46:B$50,$B66,calendrier!X$46:X$50)+SUMIF(calendrier!I$46:I$50,$B66,calendrier!Y$46:Y$50)</f>
        <v>79</v>
      </c>
      <c r="S66" s="86">
        <f>SUMIF(calendrier!I$46:I$50,$B66,calendrier!P$46:P$50)+SUMIF(calendrier!B$46:B$50,$B66,calendrier!Q$46:Q$50)+SUMIF(calendrier!I$46:I$50,$B66,calendrier!R$46:R$50)+SUMIF(calendrier!B$46:B$50,$B66,calendrier!S$46:S$50)+SUMIF(calendrier!I$46:I$50,$B66,calendrier!T$46:T$50)+SUMIF(calendrier!B$46:B$50,$B66,calendrier!U$46:U$50)+SUMIF(calendrier!I$46:I$50,$B66,calendrier!V$46:V$50)+SUMIF(calendrier!B$46:B$50,$B66,calendrier!W$46:W$50)+SUMIF(calendrier!I$46:I$50,$B66,calendrier!X$46:X$50)+SUMIF(calendrier!B$46:B$50,$B66,calendrier!Y$46:Y$50)</f>
        <v>96</v>
      </c>
      <c r="T66" s="87">
        <f t="shared" si="57"/>
        <v>0.8229166666666666</v>
      </c>
    </row>
    <row r="67" spans="1:20" ht="15">
      <c r="A67" s="71">
        <v>5</v>
      </c>
      <c r="B67" s="91" t="str">
        <f>calendrier!B9</f>
        <v>TREMBLAY CHAUVIGNE</v>
      </c>
      <c r="C67" s="85">
        <f t="shared" si="13"/>
        <v>1</v>
      </c>
      <c r="D67" s="86">
        <f t="shared" si="47"/>
        <v>1</v>
      </c>
      <c r="E67" s="63">
        <f t="shared" si="48"/>
        <v>0</v>
      </c>
      <c r="F67" s="63">
        <f t="shared" si="49"/>
        <v>1</v>
      </c>
      <c r="G67" s="63">
        <f>SUMIF(calendrier!$B$46:$B$50,$B67,calendrier!C$46:C$50)+SUMIF(calendrier!$I$46:$I$50,$B67,calendrier!G$46:G$50)</f>
        <v>0</v>
      </c>
      <c r="H67" s="86">
        <f t="shared" si="50"/>
        <v>0</v>
      </c>
      <c r="I67" s="86">
        <f t="shared" si="51"/>
        <v>0</v>
      </c>
      <c r="J67" s="86">
        <f t="shared" si="52"/>
        <v>0</v>
      </c>
      <c r="K67" s="86">
        <f t="shared" si="53"/>
        <v>0</v>
      </c>
      <c r="L67" s="86">
        <f t="shared" si="54"/>
        <v>1</v>
      </c>
      <c r="M67" s="86">
        <f t="shared" si="55"/>
        <v>0</v>
      </c>
      <c r="N67" s="86">
        <f>SUMIF(calendrier!$I$46:$I$50,$B67,calendrier!H$46:H$50)+SUMIF(calendrier!$B$46:$B$50,$B67,calendrier!D$46:D$50)</f>
        <v>0</v>
      </c>
      <c r="O67" s="63">
        <f>SUMIF(calendrier!$B$46:$B$50,$B67,calendrier!E$46:E$50)+SUMIF(calendrier!$I$46:$I$50,$B67,calendrier!F$46:F$50)</f>
        <v>1</v>
      </c>
      <c r="P67" s="63">
        <f>SUMIF(calendrier!$B$46:$B$50,$B67,calendrier!F$46:F$50)+SUMIF(calendrier!$I$46:$I$50,$B67,calendrier!E$46:E$50)</f>
        <v>3</v>
      </c>
      <c r="Q67" s="87">
        <f t="shared" si="56"/>
        <v>0.3333333333333333</v>
      </c>
      <c r="R67" s="86">
        <f>SUMIF(calendrier!$B$46:$B$50,$B67,calendrier!P$46:P$50)+SUMIF(calendrier!I$46:I$50,$B67,calendrier!Q$46:Q$50)+SUMIF(calendrier!B$46:B$50,$B67,calendrier!R$46:R$50)+SUMIF(calendrier!I$46:I$50,$B67,calendrier!S$46:S$50)+SUMIF(calendrier!B$46:B$50,$B67,calendrier!T$46:T$50)+SUMIF(calendrier!I$46:I$50,$B67,calendrier!U$46:U$50)+SUMIF(calendrier!B$46:B$50,$B67,calendrier!V$46:V$50)+SUMIF(calendrier!I$46:I$50,$B67,calendrier!W$46:W$50)+SUMIF(calendrier!B$46:B$50,$B67,calendrier!X$46:X$50)+SUMIF(calendrier!I$46:I$50,$B67,calendrier!Y$46:Y$50)</f>
        <v>70</v>
      </c>
      <c r="S67" s="86">
        <f>SUMIF(calendrier!I$46:I$50,$B67,calendrier!P$46:P$50)+SUMIF(calendrier!B$46:B$50,$B67,calendrier!Q$46:Q$50)+SUMIF(calendrier!I$46:I$50,$B67,calendrier!R$46:R$50)+SUMIF(calendrier!B$46:B$50,$B67,calendrier!S$46:S$50)+SUMIF(calendrier!I$46:I$50,$B67,calendrier!T$46:T$50)+SUMIF(calendrier!B$46:B$50,$B67,calendrier!U$46:U$50)+SUMIF(calendrier!I$46:I$50,$B67,calendrier!V$46:V$50)+SUMIF(calendrier!B$46:B$50,$B67,calendrier!W$46:W$50)+SUMIF(calendrier!I$46:I$50,$B67,calendrier!X$46:X$50)+SUMIF(calendrier!B$46:B$50,$B67,calendrier!Y$46:Y$50)</f>
        <v>94</v>
      </c>
      <c r="T67" s="87">
        <f t="shared" si="57"/>
        <v>0.7446808510638298</v>
      </c>
    </row>
    <row r="68" spans="1:20" ht="15">
      <c r="A68" s="71">
        <v>6</v>
      </c>
      <c r="B68" s="91" t="str">
        <f>calendrier!B10</f>
        <v>ROMAGNE</v>
      </c>
      <c r="C68" s="85">
        <f t="shared" si="13"/>
        <v>1</v>
      </c>
      <c r="D68" s="86">
        <f t="shared" si="47"/>
        <v>1</v>
      </c>
      <c r="E68" s="63">
        <f t="shared" si="48"/>
        <v>0</v>
      </c>
      <c r="F68" s="63">
        <f t="shared" si="49"/>
        <v>1</v>
      </c>
      <c r="G68" s="63">
        <f>SUMIF(calendrier!$B$46:$B$50,$B68,calendrier!C$46:C$50)+SUMIF(calendrier!$I$46:$I$50,$B68,calendrier!G$46:G$50)</f>
        <v>0</v>
      </c>
      <c r="H68" s="86">
        <f t="shared" si="50"/>
        <v>0</v>
      </c>
      <c r="I68" s="86">
        <f t="shared" si="51"/>
        <v>0</v>
      </c>
      <c r="J68" s="86">
        <f t="shared" si="52"/>
        <v>0</v>
      </c>
      <c r="K68" s="86">
        <f t="shared" si="53"/>
        <v>0</v>
      </c>
      <c r="L68" s="86">
        <f t="shared" si="54"/>
        <v>0</v>
      </c>
      <c r="M68" s="86">
        <f t="shared" si="55"/>
        <v>1</v>
      </c>
      <c r="N68" s="86">
        <f>SUMIF(calendrier!$I$46:$I$50,$B68,calendrier!H$46:H$50)+SUMIF(calendrier!$B$46:$B$50,$B68,calendrier!D$46:D$50)</f>
        <v>0</v>
      </c>
      <c r="O68" s="63">
        <f>SUMIF(calendrier!$B$46:$B$50,$B68,calendrier!E$46:E$50)+SUMIF(calendrier!$I$46:$I$50,$B68,calendrier!F$46:F$50)</f>
        <v>0</v>
      </c>
      <c r="P68" s="63">
        <f>SUMIF(calendrier!$B$46:$B$50,$B68,calendrier!F$46:F$50)+SUMIF(calendrier!$I$46:$I$50,$B68,calendrier!E$46:E$50)</f>
        <v>3</v>
      </c>
      <c r="Q68" s="87">
        <f t="shared" si="56"/>
        <v>0</v>
      </c>
      <c r="R68" s="86">
        <f>SUMIF(calendrier!$B$46:$B$50,$B68,calendrier!P$46:P$50)+SUMIF(calendrier!I$46:I$50,$B68,calendrier!Q$46:Q$50)+SUMIF(calendrier!B$46:B$50,$B68,calendrier!R$46:R$50)+SUMIF(calendrier!I$46:I$50,$B68,calendrier!S$46:S$50)+SUMIF(calendrier!B$46:B$50,$B68,calendrier!T$46:T$50)+SUMIF(calendrier!I$46:I$50,$B68,calendrier!U$46:U$50)+SUMIF(calendrier!B$46:B$50,$B68,calendrier!V$46:V$50)+SUMIF(calendrier!I$46:I$50,$B68,calendrier!W$46:W$50)+SUMIF(calendrier!B$46:B$50,$B68,calendrier!X$46:X$50)+SUMIF(calendrier!I$46:I$50,$B68,calendrier!Y$46:Y$50)</f>
        <v>57</v>
      </c>
      <c r="S68" s="86">
        <f>SUMIF(calendrier!I$46:I$50,$B68,calendrier!P$46:P$50)+SUMIF(calendrier!B$46:B$50,$B68,calendrier!Q$46:Q$50)+SUMIF(calendrier!I$46:I$50,$B68,calendrier!R$46:R$50)+SUMIF(calendrier!B$46:B$50,$B68,calendrier!S$46:S$50)+SUMIF(calendrier!I$46:I$50,$B68,calendrier!T$46:T$50)+SUMIF(calendrier!B$46:B$50,$B68,calendrier!U$46:U$50)+SUMIF(calendrier!I$46:I$50,$B68,calendrier!V$46:V$50)+SUMIF(calendrier!B$46:B$50,$B68,calendrier!W$46:W$50)+SUMIF(calendrier!I$46:I$50,$B68,calendrier!X$46:X$50)+SUMIF(calendrier!B$46:B$50,$B68,calendrier!Y$46:Y$50)</f>
        <v>75</v>
      </c>
      <c r="T68" s="87">
        <f t="shared" si="57"/>
        <v>0.76</v>
      </c>
    </row>
    <row r="69" spans="1:20" ht="15">
      <c r="A69" s="71">
        <v>7</v>
      </c>
      <c r="B69" s="91" t="str">
        <f>calendrier!B11</f>
        <v>ST BRICE EN COGLES</v>
      </c>
      <c r="C69" s="85">
        <f t="shared" si="13"/>
        <v>1</v>
      </c>
      <c r="D69" s="86">
        <f t="shared" si="47"/>
        <v>1</v>
      </c>
      <c r="E69" s="63">
        <f t="shared" si="48"/>
        <v>0</v>
      </c>
      <c r="F69" s="63">
        <f t="shared" si="49"/>
        <v>1</v>
      </c>
      <c r="G69" s="63">
        <f>SUMIF(calendrier!$B$46:$B$50,$B69,calendrier!C$46:C$50)+SUMIF(calendrier!$I$46:$I$50,$B69,calendrier!G$46:G$50)</f>
        <v>0</v>
      </c>
      <c r="H69" s="86">
        <f t="shared" si="50"/>
        <v>0</v>
      </c>
      <c r="I69" s="86">
        <f t="shared" si="51"/>
        <v>0</v>
      </c>
      <c r="J69" s="86">
        <f t="shared" si="52"/>
        <v>0</v>
      </c>
      <c r="K69" s="86">
        <f t="shared" si="53"/>
        <v>0</v>
      </c>
      <c r="L69" s="86">
        <f t="shared" si="54"/>
        <v>0</v>
      </c>
      <c r="M69" s="86">
        <f t="shared" si="55"/>
        <v>1</v>
      </c>
      <c r="N69" s="86">
        <f>SUMIF(calendrier!$I$46:$I$50,$B69,calendrier!H$46:H$50)+SUMIF(calendrier!$B$46:$B$50,$B69,calendrier!D$46:D$50)</f>
        <v>0</v>
      </c>
      <c r="O69" s="63">
        <f>SUMIF(calendrier!$B$46:$B$50,$B69,calendrier!E$46:E$50)+SUMIF(calendrier!$I$46:$I$50,$B69,calendrier!F$46:F$50)</f>
        <v>0</v>
      </c>
      <c r="P69" s="63">
        <f>SUMIF(calendrier!$B$46:$B$50,$B69,calendrier!F$46:F$50)+SUMIF(calendrier!$I$46:$I$50,$B69,calendrier!E$46:E$50)</f>
        <v>3</v>
      </c>
      <c r="Q69" s="87">
        <f t="shared" si="56"/>
        <v>0</v>
      </c>
      <c r="R69" s="86">
        <f>SUMIF(calendrier!$B$46:$B$50,$B69,calendrier!P$46:P$50)+SUMIF(calendrier!I$46:I$50,$B69,calendrier!Q$46:Q$50)+SUMIF(calendrier!B$46:B$50,$B69,calendrier!R$46:R$50)+SUMIF(calendrier!I$46:I$50,$B69,calendrier!S$46:S$50)+SUMIF(calendrier!B$46:B$50,$B69,calendrier!T$46:T$50)+SUMIF(calendrier!I$46:I$50,$B69,calendrier!U$46:U$50)+SUMIF(calendrier!B$46:B$50,$B69,calendrier!V$46:V$50)+SUMIF(calendrier!I$46:I$50,$B69,calendrier!W$46:W$50)+SUMIF(calendrier!B$46:B$50,$B69,calendrier!X$46:X$50)+SUMIF(calendrier!I$46:I$50,$B69,calendrier!Y$46:Y$50)</f>
        <v>51</v>
      </c>
      <c r="S69" s="86">
        <f>SUMIF(calendrier!I$46:I$50,$B69,calendrier!P$46:P$50)+SUMIF(calendrier!B$46:B$50,$B69,calendrier!Q$46:Q$50)+SUMIF(calendrier!I$46:I$50,$B69,calendrier!R$46:R$50)+SUMIF(calendrier!B$46:B$50,$B69,calendrier!S$46:S$50)+SUMIF(calendrier!I$46:I$50,$B69,calendrier!T$46:T$50)+SUMIF(calendrier!B$46:B$50,$B69,calendrier!U$46:U$50)+SUMIF(calendrier!I$46:I$50,$B69,calendrier!V$46:V$50)+SUMIF(calendrier!B$46:B$50,$B69,calendrier!W$46:W$50)+SUMIF(calendrier!I$46:I$50,$B69,calendrier!X$46:X$50)+SUMIF(calendrier!B$46:B$50,$B69,calendrier!Y$46:Y$50)</f>
        <v>75</v>
      </c>
      <c r="T69" s="87">
        <f t="shared" si="57"/>
        <v>0.68</v>
      </c>
    </row>
    <row r="70" spans="1:20" ht="15">
      <c r="A70" s="71">
        <v>8</v>
      </c>
      <c r="B70" s="91" t="str">
        <f>calendrier!B12</f>
        <v>JAVENE 2</v>
      </c>
      <c r="C70" s="85">
        <f t="shared" si="13"/>
        <v>4</v>
      </c>
      <c r="D70" s="86">
        <f t="shared" si="47"/>
        <v>1</v>
      </c>
      <c r="E70" s="63">
        <f t="shared" si="48"/>
        <v>1</v>
      </c>
      <c r="F70" s="63">
        <f t="shared" si="49"/>
        <v>0</v>
      </c>
      <c r="G70" s="63">
        <f>SUMIF(calendrier!$B$46:$B$50,$B70,calendrier!C$46:C$50)+SUMIF(calendrier!$I$46:$I$50,$B70,calendrier!G$46:G$50)</f>
        <v>0</v>
      </c>
      <c r="H70" s="86">
        <f t="shared" si="50"/>
        <v>1</v>
      </c>
      <c r="I70" s="86">
        <f t="shared" si="51"/>
        <v>0</v>
      </c>
      <c r="J70" s="86">
        <f t="shared" si="52"/>
        <v>0</v>
      </c>
      <c r="K70" s="86">
        <f t="shared" si="53"/>
        <v>0</v>
      </c>
      <c r="L70" s="86">
        <f t="shared" si="54"/>
        <v>0</v>
      </c>
      <c r="M70" s="86">
        <f t="shared" si="55"/>
        <v>0</v>
      </c>
      <c r="N70" s="86">
        <f>SUMIF(calendrier!$I$46:$I$50,$B70,calendrier!H$46:H$50)+SUMIF(calendrier!$B$46:$B$50,$B70,calendrier!D$46:D$50)</f>
        <v>0</v>
      </c>
      <c r="O70" s="63">
        <f>SUMIF(calendrier!$B$46:$B$50,$B70,calendrier!E$46:E$50)+SUMIF(calendrier!$I$46:$I$50,$B70,calendrier!F$46:F$50)</f>
        <v>3</v>
      </c>
      <c r="P70" s="63">
        <f>SUMIF(calendrier!$B$46:$B$50,$B70,calendrier!F$46:F$50)+SUMIF(calendrier!$I$46:$I$50,$B70,calendrier!E$46:E$50)</f>
        <v>0</v>
      </c>
      <c r="Q70" s="87" t="e">
        <f t="shared" si="56"/>
        <v>#DIV/0!</v>
      </c>
      <c r="R70" s="86">
        <f>SUMIF(calendrier!$B$46:$B$50,$B70,calendrier!P$46:P$50)+SUMIF(calendrier!I$46:I$50,$B70,calendrier!Q$46:Q$50)+SUMIF(calendrier!B$46:B$50,$B70,calendrier!R$46:R$50)+SUMIF(calendrier!I$46:I$50,$B70,calendrier!S$46:S$50)+SUMIF(calendrier!B$46:B$50,$B70,calendrier!T$46:T$50)+SUMIF(calendrier!I$46:I$50,$B70,calendrier!U$46:U$50)+SUMIF(calendrier!B$46:B$50,$B70,calendrier!V$46:V$50)+SUMIF(calendrier!I$46:I$50,$B70,calendrier!W$46:W$50)+SUMIF(calendrier!B$46:B$50,$B70,calendrier!X$46:X$50)+SUMIF(calendrier!I$46:I$50,$B70,calendrier!Y$46:Y$50)</f>
        <v>75</v>
      </c>
      <c r="S70" s="86">
        <f>SUMIF(calendrier!I$46:I$50,$B70,calendrier!P$46:P$50)+SUMIF(calendrier!B$46:B$50,$B70,calendrier!Q$46:Q$50)+SUMIF(calendrier!I$46:I$50,$B70,calendrier!R$46:R$50)+SUMIF(calendrier!B$46:B$50,$B70,calendrier!S$46:S$50)+SUMIF(calendrier!I$46:I$50,$B70,calendrier!T$46:T$50)+SUMIF(calendrier!B$46:B$50,$B70,calendrier!U$46:U$50)+SUMIF(calendrier!I$46:I$50,$B70,calendrier!V$46:V$50)+SUMIF(calendrier!B$46:B$50,$B70,calendrier!W$46:W$50)+SUMIF(calendrier!I$46:I$50,$B70,calendrier!X$46:X$50)+SUMIF(calendrier!B$46:B$50,$B70,calendrier!Y$46:Y$50)</f>
        <v>44</v>
      </c>
      <c r="T70" s="87">
        <f t="shared" si="57"/>
        <v>1.7045454545454546</v>
      </c>
    </row>
    <row r="71" spans="1:20" ht="15">
      <c r="A71" s="71">
        <v>9</v>
      </c>
      <c r="B71" s="91" t="str">
        <f>calendrier!B13</f>
        <v>ST PIERRE LA COUR</v>
      </c>
      <c r="C71" s="85">
        <f t="shared" si="13"/>
        <v>4</v>
      </c>
      <c r="D71" s="86">
        <f t="shared" si="47"/>
        <v>1</v>
      </c>
      <c r="E71" s="63">
        <f t="shared" si="48"/>
        <v>1</v>
      </c>
      <c r="F71" s="63">
        <f t="shared" si="49"/>
        <v>0</v>
      </c>
      <c r="G71" s="63">
        <f>SUMIF(calendrier!$B$46:$B$50,$B71,calendrier!C$46:C$50)+SUMIF(calendrier!$I$46:$I$50,$B71,calendrier!G$46:G$50)</f>
        <v>0</v>
      </c>
      <c r="H71" s="86">
        <f t="shared" si="50"/>
        <v>1</v>
      </c>
      <c r="I71" s="86">
        <f t="shared" si="51"/>
        <v>0</v>
      </c>
      <c r="J71" s="86">
        <f t="shared" si="52"/>
        <v>0</v>
      </c>
      <c r="K71" s="86">
        <f t="shared" si="53"/>
        <v>0</v>
      </c>
      <c r="L71" s="86">
        <f t="shared" si="54"/>
        <v>0</v>
      </c>
      <c r="M71" s="86">
        <f t="shared" si="55"/>
        <v>0</v>
      </c>
      <c r="N71" s="86">
        <f>SUMIF(calendrier!$I$46:$I$50,$B71,calendrier!H$46:H$50)+SUMIF(calendrier!$B$46:$B$50,$B71,calendrier!D$46:D$50)</f>
        <v>0</v>
      </c>
      <c r="O71" s="63">
        <f>SUMIF(calendrier!$B$46:$B$50,$B71,calendrier!E$46:E$50)+SUMIF(calendrier!$I$46:$I$50,$B71,calendrier!F$46:F$50)</f>
        <v>3</v>
      </c>
      <c r="P71" s="63">
        <f>SUMIF(calendrier!$B$46:$B$50,$B71,calendrier!F$46:F$50)+SUMIF(calendrier!$I$46:$I$50,$B71,calendrier!E$46:E$50)</f>
        <v>0</v>
      </c>
      <c r="Q71" s="87" t="e">
        <f t="shared" si="56"/>
        <v>#DIV/0!</v>
      </c>
      <c r="R71" s="86">
        <f>SUMIF(calendrier!$B$46:$B$50,$B71,calendrier!P$46:P$50)+SUMIF(calendrier!I$46:I$50,$B71,calendrier!Q$46:Q$50)+SUMIF(calendrier!B$46:B$50,$B71,calendrier!R$46:R$50)+SUMIF(calendrier!I$46:I$50,$B71,calendrier!S$46:S$50)+SUMIF(calendrier!B$46:B$50,$B71,calendrier!T$46:T$50)+SUMIF(calendrier!I$46:I$50,$B71,calendrier!U$46:U$50)+SUMIF(calendrier!B$46:B$50,$B71,calendrier!V$46:V$50)+SUMIF(calendrier!I$46:I$50,$B71,calendrier!W$46:W$50)+SUMIF(calendrier!B$46:B$50,$B71,calendrier!X$46:X$50)+SUMIF(calendrier!I$46:I$50,$B71,calendrier!Y$46:Y$50)</f>
        <v>75</v>
      </c>
      <c r="S71" s="86">
        <f>SUMIF(calendrier!I$46:I$50,$B71,calendrier!P$46:P$50)+SUMIF(calendrier!B$46:B$50,$B71,calendrier!Q$46:Q$50)+SUMIF(calendrier!I$46:I$50,$B71,calendrier!R$46:R$50)+SUMIF(calendrier!B$46:B$50,$B71,calendrier!S$46:S$50)+SUMIF(calendrier!I$46:I$50,$B71,calendrier!T$46:T$50)+SUMIF(calendrier!B$46:B$50,$B71,calendrier!U$46:U$50)+SUMIF(calendrier!I$46:I$50,$B71,calendrier!V$46:V$50)+SUMIF(calendrier!B$46:B$50,$B71,calendrier!W$46:W$50)+SUMIF(calendrier!I$46:I$50,$B71,calendrier!X$46:X$50)+SUMIF(calendrier!B$46:B$50,$B71,calendrier!Y$46:Y$50)</f>
        <v>51</v>
      </c>
      <c r="T71" s="87">
        <f t="shared" si="57"/>
        <v>1.4705882352941178</v>
      </c>
    </row>
    <row r="72" spans="1:20" ht="15">
      <c r="A72" s="71">
        <v>10</v>
      </c>
      <c r="B72" s="91" t="str">
        <f>calendrier!B14</f>
        <v>MONTENAY</v>
      </c>
      <c r="C72" s="85">
        <f aca="true" t="shared" si="58" ref="C72:C135">(G72+H72+I72)*4+(J72)*3+(K72)*2+(L72+M72)*1+N72*0</f>
        <v>1</v>
      </c>
      <c r="D72" s="86">
        <f t="shared" si="47"/>
        <v>1</v>
      </c>
      <c r="E72" s="63">
        <f t="shared" si="48"/>
        <v>0</v>
      </c>
      <c r="F72" s="63">
        <f t="shared" si="49"/>
        <v>1</v>
      </c>
      <c r="G72" s="63">
        <f>SUMIF(calendrier!$B$46:$B$50,$B72,calendrier!C$46:C$50)+SUMIF(calendrier!$I$46:$I$50,$B72,calendrier!G$46:G$50)</f>
        <v>0</v>
      </c>
      <c r="H72" s="86">
        <f t="shared" si="50"/>
        <v>0</v>
      </c>
      <c r="I72" s="86">
        <f t="shared" si="51"/>
        <v>0</v>
      </c>
      <c r="J72" s="86">
        <f t="shared" si="52"/>
        <v>0</v>
      </c>
      <c r="K72" s="86">
        <f t="shared" si="53"/>
        <v>0</v>
      </c>
      <c r="L72" s="86">
        <f t="shared" si="54"/>
        <v>0</v>
      </c>
      <c r="M72" s="86">
        <f t="shared" si="55"/>
        <v>1</v>
      </c>
      <c r="N72" s="86">
        <f>SUMIF(calendrier!$I$46:$I$50,$B72,calendrier!H$46:H$50)+SUMIF(calendrier!$B$46:$B$50,$B72,calendrier!D$46:D$50)</f>
        <v>0</v>
      </c>
      <c r="O72" s="63">
        <f>SUMIF(calendrier!$B$46:$B$50,$B72,calendrier!E$46:E$50)+SUMIF(calendrier!$I$46:$I$50,$B72,calendrier!F$46:F$50)</f>
        <v>0</v>
      </c>
      <c r="P72" s="63">
        <f>SUMIF(calendrier!$B$46:$B$50,$B72,calendrier!F$46:F$50)+SUMIF(calendrier!$I$46:$I$50,$B72,calendrier!E$46:E$50)</f>
        <v>3</v>
      </c>
      <c r="Q72" s="87">
        <f t="shared" si="56"/>
        <v>0</v>
      </c>
      <c r="R72" s="86">
        <f>SUMIF(calendrier!$B$46:$B$50,$B72,calendrier!P$46:P$50)+SUMIF(calendrier!I$46:I$50,$B72,calendrier!Q$46:Q$50)+SUMIF(calendrier!B$46:B$50,$B72,calendrier!R$46:R$50)+SUMIF(calendrier!I$46:I$50,$B72,calendrier!S$46:S$50)+SUMIF(calendrier!B$46:B$50,$B72,calendrier!T$46:T$50)+SUMIF(calendrier!I$46:I$50,$B72,calendrier!U$46:U$50)+SUMIF(calendrier!B$46:B$50,$B72,calendrier!V$46:V$50)+SUMIF(calendrier!I$46:I$50,$B72,calendrier!W$46:W$50)+SUMIF(calendrier!B$46:B$50,$B72,calendrier!X$46:X$50)+SUMIF(calendrier!I$46:I$50,$B72,calendrier!Y$46:Y$50)</f>
        <v>44</v>
      </c>
      <c r="S72" s="86">
        <f>SUMIF(calendrier!I$46:I$50,$B72,calendrier!P$46:P$50)+SUMIF(calendrier!B$46:B$50,$B72,calendrier!Q$46:Q$50)+SUMIF(calendrier!I$46:I$50,$B72,calendrier!R$46:R$50)+SUMIF(calendrier!B$46:B$50,$B72,calendrier!S$46:S$50)+SUMIF(calendrier!I$46:I$50,$B72,calendrier!T$46:T$50)+SUMIF(calendrier!B$46:B$50,$B72,calendrier!U$46:U$50)+SUMIF(calendrier!I$46:I$50,$B72,calendrier!V$46:V$50)+SUMIF(calendrier!B$46:B$50,$B72,calendrier!W$46:W$50)+SUMIF(calendrier!I$46:I$50,$B72,calendrier!X$46:X$50)+SUMIF(calendrier!B$46:B$50,$B72,calendrier!Y$46:Y$50)</f>
        <v>75</v>
      </c>
      <c r="T72" s="87">
        <f t="shared" si="57"/>
        <v>0.5866666666666667</v>
      </c>
    </row>
    <row r="73" spans="3:16" ht="15">
      <c r="C73" s="8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71" t="s">
        <v>37</v>
      </c>
      <c r="C74" s="8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20" ht="15">
      <c r="B75" s="72"/>
      <c r="C75" s="93"/>
      <c r="D75" s="74"/>
      <c r="E75" s="74"/>
      <c r="F75" s="74"/>
      <c r="G75" s="75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6"/>
    </row>
    <row r="76" spans="2:20" ht="15">
      <c r="B76" s="90" t="s">
        <v>16</v>
      </c>
      <c r="C76" s="93"/>
      <c r="D76" s="80" t="s">
        <v>18</v>
      </c>
      <c r="E76" s="80" t="s">
        <v>19</v>
      </c>
      <c r="F76" s="80" t="s">
        <v>20</v>
      </c>
      <c r="G76" s="80" t="s">
        <v>54</v>
      </c>
      <c r="H76" s="80" t="s">
        <v>21</v>
      </c>
      <c r="I76" s="80" t="s">
        <v>22</v>
      </c>
      <c r="J76" s="80" t="s">
        <v>23</v>
      </c>
      <c r="K76" s="80" t="s">
        <v>24</v>
      </c>
      <c r="L76" s="80" t="s">
        <v>25</v>
      </c>
      <c r="M76" s="80" t="s">
        <v>26</v>
      </c>
      <c r="N76" s="80" t="s">
        <v>55</v>
      </c>
      <c r="O76" s="80" t="s">
        <v>27</v>
      </c>
      <c r="P76" s="80" t="s">
        <v>28</v>
      </c>
      <c r="Q76" s="80" t="s">
        <v>29</v>
      </c>
      <c r="R76" s="80" t="s">
        <v>30</v>
      </c>
      <c r="S76" s="80" t="s">
        <v>31</v>
      </c>
      <c r="T76" s="80" t="s">
        <v>29</v>
      </c>
    </row>
    <row r="77" spans="1:20" ht="15">
      <c r="A77" s="71">
        <v>1</v>
      </c>
      <c r="B77" s="91" t="str">
        <f>calendrier!B5</f>
        <v>LE PERTRE 1</v>
      </c>
      <c r="C77" s="85">
        <f t="shared" si="58"/>
        <v>1</v>
      </c>
      <c r="D77" s="86">
        <f aca="true" t="shared" si="59" ref="D77:D85">E77+F77+G77+N77</f>
        <v>1</v>
      </c>
      <c r="E77" s="63">
        <f aca="true" t="shared" si="60" ref="E77:E86">H77+I77+J77</f>
        <v>0</v>
      </c>
      <c r="F77" s="63">
        <f aca="true" t="shared" si="61" ref="F77:F86">K77+L77+M77</f>
        <v>1</v>
      </c>
      <c r="G77" s="63">
        <f>SUMIF(calendrier!$B$53:$B$57,$B77,calendrier!C$53:C$57)+SUMIF(calendrier!$I$53:$I$57,$B77,calendrier!G$53:G$57)</f>
        <v>0</v>
      </c>
      <c r="H77" s="86">
        <f aca="true" t="shared" si="62" ref="H77:H86">IF($O77-$P77=3,1,0)</f>
        <v>0</v>
      </c>
      <c r="I77" s="86">
        <f aca="true" t="shared" si="63" ref="I77:I86">IF($O77-$P77=2,1,0)</f>
        <v>0</v>
      </c>
      <c r="J77" s="86">
        <f aca="true" t="shared" si="64" ref="J77:J86">IF($O77-$P77=1,1,0)</f>
        <v>0</v>
      </c>
      <c r="K77" s="86">
        <f aca="true" t="shared" si="65" ref="K77:K86">IF($O77-$P77=-1,1,0)</f>
        <v>0</v>
      </c>
      <c r="L77" s="86">
        <f aca="true" t="shared" si="66" ref="L77:L86">IF($O77-$P77=-2,1,0)</f>
        <v>1</v>
      </c>
      <c r="M77" s="86">
        <f aca="true" t="shared" si="67" ref="M77:M86">IF($O77-$P77=-3,1,0)</f>
        <v>0</v>
      </c>
      <c r="N77" s="86">
        <f>SUMIF(calendrier!$I$53:$I$57,$B77,calendrier!H$53:H$57)+SUMIF(calendrier!$B$53:$B$57,$B77,calendrier!D$53:D$57)</f>
        <v>0</v>
      </c>
      <c r="O77" s="63">
        <f>SUMIF(calendrier!$B$53:$B$57,$B77,calendrier!E$53:E$57)+SUMIF(calendrier!$I$53:$I$57,$B77,calendrier!F$53:F$57)</f>
        <v>1</v>
      </c>
      <c r="P77" s="63">
        <f>SUMIF(calendrier!$B$53:$B$57,$B77,calendrier!F$53:F$57)+SUMIF(calendrier!$I$53:$I$57,$B77,calendrier!E$53:E$57)</f>
        <v>3</v>
      </c>
      <c r="Q77" s="87">
        <f aca="true" t="shared" si="68" ref="Q77:Q86">O77/P77</f>
        <v>0.3333333333333333</v>
      </c>
      <c r="R77" s="86">
        <f>SUMIF(calendrier!$B$53:$B$57,$B77,calendrier!P$53:P$57)+SUMIF(calendrier!I$53:I$57,$B77,calendrier!Q$53:Q$57)+SUMIF(calendrier!B$53:B$57,$B77,calendrier!R$53:R$57)+SUMIF(calendrier!I$53:I$57,$B77,calendrier!S$53:S$57)+SUMIF(calendrier!B$53:B$57,$B77,calendrier!T$53:T$57)+SUMIF(calendrier!I$53:I$57,$B77,calendrier!U$53:U$57)+SUMIF(calendrier!B$53:B$57,$B77,calendrier!V$53:V$57)+SUMIF(calendrier!I$53:I$57,$B77,calendrier!W$53:W$57)+SUMIF(calendrier!B$53:B$57,$B77,calendrier!X$53:X$57)+SUMIF(calendrier!I$53:I$57,$B77,calendrier!Y$53:Y$57)</f>
        <v>83</v>
      </c>
      <c r="S77" s="86">
        <f>SUMIF(calendrier!I$53:I$57,$B77,calendrier!P$53:P$57)+SUMIF(calendrier!B$53:B$57,$B77,calendrier!Q$53:Q$57)+SUMIF(calendrier!I$53:I$57,$B77,calendrier!R$53:R$57)+SUMIF(calendrier!B$53:B$57,$B77,calendrier!S$53:S$57)+SUMIF(calendrier!I$53:I$57,$B77,calendrier!T$53:T$57)+SUMIF(calendrier!B$53:B$57,$B77,calendrier!U$53:U$57)+SUMIF(calendrier!I$53:I$57,$B77,calendrier!V$53:V$57)+SUMIF(calendrier!B$53:B$57,$B77,calendrier!W$53:W$57)+SUMIF(calendrier!I$53:I$57,$B77,calendrier!X$53:X$57)+SUMIF(calendrier!B$53:B$57,$B77,calendrier!Y$53:Y$57)</f>
        <v>98</v>
      </c>
      <c r="T77" s="87">
        <f aca="true" t="shared" si="69" ref="T77:T86">R77/S77</f>
        <v>0.8469387755102041</v>
      </c>
    </row>
    <row r="78" spans="1:20" ht="15">
      <c r="A78" s="71">
        <v>2</v>
      </c>
      <c r="B78" s="91" t="str">
        <f>calendrier!B6</f>
        <v>GOSNE</v>
      </c>
      <c r="C78" s="85">
        <f t="shared" si="58"/>
        <v>4</v>
      </c>
      <c r="D78" s="86">
        <f t="shared" si="59"/>
        <v>1</v>
      </c>
      <c r="E78" s="63">
        <f t="shared" si="60"/>
        <v>1</v>
      </c>
      <c r="F78" s="63">
        <f t="shared" si="61"/>
        <v>0</v>
      </c>
      <c r="G78" s="63">
        <f>SUMIF(calendrier!$B$53:$B$57,$B78,calendrier!C$53:C$57)+SUMIF(calendrier!$I$53:$I$57,$B78,calendrier!G$53:G$57)</f>
        <v>0</v>
      </c>
      <c r="H78" s="86">
        <f t="shared" si="62"/>
        <v>0</v>
      </c>
      <c r="I78" s="86">
        <f t="shared" si="63"/>
        <v>1</v>
      </c>
      <c r="J78" s="86">
        <f t="shared" si="64"/>
        <v>0</v>
      </c>
      <c r="K78" s="86">
        <f t="shared" si="65"/>
        <v>0</v>
      </c>
      <c r="L78" s="86">
        <f t="shared" si="66"/>
        <v>0</v>
      </c>
      <c r="M78" s="86">
        <f t="shared" si="67"/>
        <v>0</v>
      </c>
      <c r="N78" s="86">
        <f>SUMIF(calendrier!$I$53:$I$57,$B78,calendrier!H$53:H$57)+SUMIF(calendrier!$B$53:$B$57,$B78,calendrier!D$53:D$57)</f>
        <v>0</v>
      </c>
      <c r="O78" s="63">
        <f>SUMIF(calendrier!$B$53:$B$57,$B78,calendrier!E$53:E$57)+SUMIF(calendrier!$I$53:$I$57,$B78,calendrier!F$53:F$57)</f>
        <v>3</v>
      </c>
      <c r="P78" s="63">
        <f>SUMIF(calendrier!$B$53:$B$57,$B78,calendrier!F$53:F$57)+SUMIF(calendrier!$I$53:$I$57,$B78,calendrier!E$53:E$57)</f>
        <v>1</v>
      </c>
      <c r="Q78" s="87">
        <f t="shared" si="68"/>
        <v>3</v>
      </c>
      <c r="R78" s="86">
        <f>SUMIF(calendrier!$B$53:$B$57,$B78,calendrier!P$53:P$57)+SUMIF(calendrier!I$53:I$57,$B78,calendrier!Q$53:Q$57)+SUMIF(calendrier!B$53:B$57,$B78,calendrier!R$53:R$57)+SUMIF(calendrier!I$53:I$57,$B78,calendrier!S$53:S$57)+SUMIF(calendrier!B$53:B$57,$B78,calendrier!T$53:T$57)+SUMIF(calendrier!I$53:I$57,$B78,calendrier!U$53:U$57)+SUMIF(calendrier!B$53:B$57,$B78,calendrier!V$53:V$57)+SUMIF(calendrier!I$53:I$57,$B78,calendrier!W$53:W$57)+SUMIF(calendrier!B$53:B$57,$B78,calendrier!X$53:X$57)+SUMIF(calendrier!I$53:I$57,$B78,calendrier!Y$53:Y$57)</f>
        <v>97</v>
      </c>
      <c r="S78" s="86">
        <f>SUMIF(calendrier!I$53:I$57,$B78,calendrier!P$53:P$57)+SUMIF(calendrier!B$53:B$57,$B78,calendrier!Q$53:Q$57)+SUMIF(calendrier!I$53:I$57,$B78,calendrier!R$53:R$57)+SUMIF(calendrier!B$53:B$57,$B78,calendrier!S$53:S$57)+SUMIF(calendrier!I$53:I$57,$B78,calendrier!T$53:T$57)+SUMIF(calendrier!B$53:B$57,$B78,calendrier!U$53:U$57)+SUMIF(calendrier!I$53:I$57,$B78,calendrier!V$53:V$57)+SUMIF(calendrier!B$53:B$57,$B78,calendrier!W$53:W$57)+SUMIF(calendrier!I$53:I$57,$B78,calendrier!X$53:X$57)+SUMIF(calendrier!B$53:B$57,$B78,calendrier!Y$53:Y$57)</f>
        <v>88</v>
      </c>
      <c r="T78" s="87">
        <f t="shared" si="69"/>
        <v>1.1022727272727273</v>
      </c>
    </row>
    <row r="79" spans="1:20" ht="15">
      <c r="A79" s="71">
        <v>3</v>
      </c>
      <c r="B79" s="91" t="str">
        <f>calendrier!B7</f>
        <v>JAVENE 1</v>
      </c>
      <c r="C79" s="85">
        <f t="shared" si="58"/>
        <v>4</v>
      </c>
      <c r="D79" s="86">
        <f t="shared" si="59"/>
        <v>1</v>
      </c>
      <c r="E79" s="63">
        <f t="shared" si="60"/>
        <v>1</v>
      </c>
      <c r="F79" s="63">
        <f t="shared" si="61"/>
        <v>0</v>
      </c>
      <c r="G79" s="63">
        <f>SUMIF(calendrier!$B$53:$B$57,$B79,calendrier!C$53:C$57)+SUMIF(calendrier!$I$53:$I$57,$B79,calendrier!G$53:G$57)</f>
        <v>0</v>
      </c>
      <c r="H79" s="86">
        <f t="shared" si="62"/>
        <v>0</v>
      </c>
      <c r="I79" s="86">
        <f t="shared" si="63"/>
        <v>1</v>
      </c>
      <c r="J79" s="86">
        <f t="shared" si="64"/>
        <v>0</v>
      </c>
      <c r="K79" s="86">
        <f t="shared" si="65"/>
        <v>0</v>
      </c>
      <c r="L79" s="86">
        <f t="shared" si="66"/>
        <v>0</v>
      </c>
      <c r="M79" s="86">
        <f t="shared" si="67"/>
        <v>0</v>
      </c>
      <c r="N79" s="86">
        <f>SUMIF(calendrier!$I$53:$I$57,$B79,calendrier!H$53:H$57)+SUMIF(calendrier!$B$53:$B$57,$B79,calendrier!D$53:D$57)</f>
        <v>0</v>
      </c>
      <c r="O79" s="63">
        <f>SUMIF(calendrier!$B$53:$B$57,$B79,calendrier!E$53:E$57)+SUMIF(calendrier!$I$53:$I$57,$B79,calendrier!F$53:F$57)</f>
        <v>3</v>
      </c>
      <c r="P79" s="63">
        <f>SUMIF(calendrier!$B$53:$B$57,$B79,calendrier!F$53:F$57)+SUMIF(calendrier!$I$53:$I$57,$B79,calendrier!E$53:E$57)</f>
        <v>1</v>
      </c>
      <c r="Q79" s="87">
        <f t="shared" si="68"/>
        <v>3</v>
      </c>
      <c r="R79" s="86">
        <f>SUMIF(calendrier!$B$53:$B$57,$B79,calendrier!P$53:P$57)+SUMIF(calendrier!I$53:I$57,$B79,calendrier!Q$53:Q$57)+SUMIF(calendrier!B$53:B$57,$B79,calendrier!R$53:R$57)+SUMIF(calendrier!I$53:I$57,$B79,calendrier!S$53:S$57)+SUMIF(calendrier!B$53:B$57,$B79,calendrier!T$53:T$57)+SUMIF(calendrier!I$53:I$57,$B79,calendrier!U$53:U$57)+SUMIF(calendrier!B$53:B$57,$B79,calendrier!V$53:V$57)+SUMIF(calendrier!I$53:I$57,$B79,calendrier!W$53:W$57)+SUMIF(calendrier!B$53:B$57,$B79,calendrier!X$53:X$57)+SUMIF(calendrier!I$53:I$57,$B79,calendrier!Y$53:Y$57)</f>
        <v>100</v>
      </c>
      <c r="S79" s="86">
        <f>SUMIF(calendrier!I$53:I$57,$B79,calendrier!P$53:P$57)+SUMIF(calendrier!B$53:B$57,$B79,calendrier!Q$53:Q$57)+SUMIF(calendrier!I$53:I$57,$B79,calendrier!R$53:R$57)+SUMIF(calendrier!B$53:B$57,$B79,calendrier!S$53:S$57)+SUMIF(calendrier!I$53:I$57,$B79,calendrier!T$53:T$57)+SUMIF(calendrier!B$53:B$57,$B79,calendrier!U$53:U$57)+SUMIF(calendrier!I$53:I$57,$B79,calendrier!V$53:V$57)+SUMIF(calendrier!B$53:B$57,$B79,calendrier!W$53:W$57)+SUMIF(calendrier!I$53:I$57,$B79,calendrier!X$53:X$57)+SUMIF(calendrier!B$53:B$57,$B79,calendrier!Y$53:Y$57)</f>
        <v>75</v>
      </c>
      <c r="T79" s="87">
        <f t="shared" si="69"/>
        <v>1.3333333333333333</v>
      </c>
    </row>
    <row r="80" spans="1:20" ht="15">
      <c r="A80" s="71">
        <v>4</v>
      </c>
      <c r="B80" s="91" t="str">
        <f>calendrier!B8</f>
        <v>LE PERTRE 2</v>
      </c>
      <c r="C80" s="85">
        <f t="shared" si="58"/>
        <v>1</v>
      </c>
      <c r="D80" s="86">
        <f t="shared" si="59"/>
        <v>1</v>
      </c>
      <c r="E80" s="63">
        <f t="shared" si="60"/>
        <v>0</v>
      </c>
      <c r="F80" s="63">
        <f t="shared" si="61"/>
        <v>1</v>
      </c>
      <c r="G80" s="63">
        <f>SUMIF(calendrier!$B$53:$B$57,$B80,calendrier!C$53:C$57)+SUMIF(calendrier!$I$53:$I$57,$B80,calendrier!G$53:G$57)</f>
        <v>0</v>
      </c>
      <c r="H80" s="86">
        <f t="shared" si="62"/>
        <v>0</v>
      </c>
      <c r="I80" s="86">
        <f t="shared" si="63"/>
        <v>0</v>
      </c>
      <c r="J80" s="86">
        <f t="shared" si="64"/>
        <v>0</v>
      </c>
      <c r="K80" s="86">
        <f t="shared" si="65"/>
        <v>0</v>
      </c>
      <c r="L80" s="86">
        <f t="shared" si="66"/>
        <v>1</v>
      </c>
      <c r="M80" s="86">
        <f t="shared" si="67"/>
        <v>0</v>
      </c>
      <c r="N80" s="86">
        <f>SUMIF(calendrier!$I$53:$I$57,$B80,calendrier!H$53:H$57)+SUMIF(calendrier!$B$53:$B$57,$B80,calendrier!D$53:D$57)</f>
        <v>0</v>
      </c>
      <c r="O80" s="63">
        <f>SUMIF(calendrier!$B$53:$B$57,$B80,calendrier!E$53:E$57)+SUMIF(calendrier!$I$53:$I$57,$B80,calendrier!F$53:F$57)</f>
        <v>1</v>
      </c>
      <c r="P80" s="63">
        <f>SUMIF(calendrier!$B$53:$B$57,$B80,calendrier!F$53:F$57)+SUMIF(calendrier!$I$53:$I$57,$B80,calendrier!E$53:E$57)</f>
        <v>3</v>
      </c>
      <c r="Q80" s="87">
        <f t="shared" si="68"/>
        <v>0.3333333333333333</v>
      </c>
      <c r="R80" s="86">
        <f>SUMIF(calendrier!$B$53:$B$57,$B80,calendrier!P$53:P$57)+SUMIF(calendrier!I$53:I$57,$B80,calendrier!Q$53:Q$57)+SUMIF(calendrier!B$53:B$57,$B80,calendrier!R$53:R$57)+SUMIF(calendrier!I$53:I$57,$B80,calendrier!S$53:S$57)+SUMIF(calendrier!B$53:B$57,$B80,calendrier!T$53:T$57)+SUMIF(calendrier!I$53:I$57,$B80,calendrier!U$53:U$57)+SUMIF(calendrier!B$53:B$57,$B80,calendrier!V$53:V$57)+SUMIF(calendrier!I$53:I$57,$B80,calendrier!W$53:W$57)+SUMIF(calendrier!B$53:B$57,$B80,calendrier!X$53:X$57)+SUMIF(calendrier!I$53:I$57,$B80,calendrier!Y$53:Y$57)</f>
        <v>88</v>
      </c>
      <c r="S80" s="86">
        <f>SUMIF(calendrier!I$53:I$57,$B80,calendrier!P$53:P$57)+SUMIF(calendrier!B$53:B$57,$B80,calendrier!Q$53:Q$57)+SUMIF(calendrier!I$53:I$57,$B80,calendrier!R$53:R$57)+SUMIF(calendrier!B$53:B$57,$B80,calendrier!S$53:S$57)+SUMIF(calendrier!I$53:I$57,$B80,calendrier!T$53:T$57)+SUMIF(calendrier!B$53:B$57,$B80,calendrier!U$53:U$57)+SUMIF(calendrier!I$53:I$57,$B80,calendrier!V$53:V$57)+SUMIF(calendrier!B$53:B$57,$B80,calendrier!W$53:W$57)+SUMIF(calendrier!I$53:I$57,$B80,calendrier!X$53:X$57)+SUMIF(calendrier!B$53:B$57,$B80,calendrier!Y$53:Y$57)</f>
        <v>97</v>
      </c>
      <c r="T80" s="87">
        <f t="shared" si="69"/>
        <v>0.9072164948453608</v>
      </c>
    </row>
    <row r="81" spans="1:20" ht="15">
      <c r="A81" s="71">
        <v>5</v>
      </c>
      <c r="B81" s="91" t="str">
        <f>calendrier!B9</f>
        <v>TREMBLAY CHAUVIGNE</v>
      </c>
      <c r="C81" s="85">
        <f t="shared" si="58"/>
        <v>4</v>
      </c>
      <c r="D81" s="86">
        <f t="shared" si="59"/>
        <v>1</v>
      </c>
      <c r="E81" s="63">
        <f t="shared" si="60"/>
        <v>1</v>
      </c>
      <c r="F81" s="63">
        <f t="shared" si="61"/>
        <v>0</v>
      </c>
      <c r="G81" s="63">
        <f>SUMIF(calendrier!$B$53:$B$57,$B81,calendrier!C$53:C$57)+SUMIF(calendrier!$I$53:$I$57,$B81,calendrier!G$53:G$57)</f>
        <v>0</v>
      </c>
      <c r="H81" s="86">
        <f t="shared" si="62"/>
        <v>0</v>
      </c>
      <c r="I81" s="86">
        <f t="shared" si="63"/>
        <v>1</v>
      </c>
      <c r="J81" s="86">
        <f t="shared" si="64"/>
        <v>0</v>
      </c>
      <c r="K81" s="86">
        <f t="shared" si="65"/>
        <v>0</v>
      </c>
      <c r="L81" s="86">
        <f t="shared" si="66"/>
        <v>0</v>
      </c>
      <c r="M81" s="86">
        <f t="shared" si="67"/>
        <v>0</v>
      </c>
      <c r="N81" s="86">
        <f>SUMIF(calendrier!$I$53:$I$57,$B81,calendrier!H$53:H$57)+SUMIF(calendrier!$B$53:$B$57,$B81,calendrier!D$53:D$57)</f>
        <v>0</v>
      </c>
      <c r="O81" s="63">
        <f>SUMIF(calendrier!$B$53:$B$57,$B81,calendrier!E$53:E$57)+SUMIF(calendrier!$I$53:$I$57,$B81,calendrier!F$53:F$57)</f>
        <v>3</v>
      </c>
      <c r="P81" s="63">
        <f>SUMIF(calendrier!$B$53:$B$57,$B81,calendrier!F$53:F$57)+SUMIF(calendrier!$I$53:$I$57,$B81,calendrier!E$53:E$57)</f>
        <v>1</v>
      </c>
      <c r="Q81" s="87">
        <f t="shared" si="68"/>
        <v>3</v>
      </c>
      <c r="R81" s="86">
        <f>SUMIF(calendrier!$B$53:$B$57,$B81,calendrier!P$53:P$57)+SUMIF(calendrier!I$53:I$57,$B81,calendrier!Q$53:Q$57)+SUMIF(calendrier!B$53:B$57,$B81,calendrier!R$53:R$57)+SUMIF(calendrier!I$53:I$57,$B81,calendrier!S$53:S$57)+SUMIF(calendrier!B$53:B$57,$B81,calendrier!T$53:T$57)+SUMIF(calendrier!I$53:I$57,$B81,calendrier!U$53:U$57)+SUMIF(calendrier!B$53:B$57,$B81,calendrier!V$53:V$57)+SUMIF(calendrier!I$53:I$57,$B81,calendrier!W$53:W$57)+SUMIF(calendrier!B$53:B$57,$B81,calendrier!X$53:X$57)+SUMIF(calendrier!I$53:I$57,$B81,calendrier!Y$53:Y$57)</f>
        <v>98</v>
      </c>
      <c r="S81" s="86">
        <f>SUMIF(calendrier!I$53:I$57,$B81,calendrier!P$53:P$57)+SUMIF(calendrier!B$53:B$57,$B81,calendrier!Q$53:Q$57)+SUMIF(calendrier!I$53:I$57,$B81,calendrier!R$53:R$57)+SUMIF(calendrier!B$53:B$57,$B81,calendrier!S$53:S$57)+SUMIF(calendrier!I$53:I$57,$B81,calendrier!T$53:T$57)+SUMIF(calendrier!B$53:B$57,$B81,calendrier!U$53:U$57)+SUMIF(calendrier!I$53:I$57,$B81,calendrier!V$53:V$57)+SUMIF(calendrier!B$53:B$57,$B81,calendrier!W$53:W$57)+SUMIF(calendrier!I$53:I$57,$B81,calendrier!X$53:X$57)+SUMIF(calendrier!B$53:B$57,$B81,calendrier!Y$53:Y$57)</f>
        <v>83</v>
      </c>
      <c r="T81" s="87">
        <f t="shared" si="69"/>
        <v>1.180722891566265</v>
      </c>
    </row>
    <row r="82" spans="1:20" ht="15">
      <c r="A82" s="71">
        <v>6</v>
      </c>
      <c r="B82" s="91" t="str">
        <f>calendrier!B10</f>
        <v>ROMAGNE</v>
      </c>
      <c r="C82" s="85">
        <f t="shared" si="58"/>
        <v>4</v>
      </c>
      <c r="D82" s="86">
        <f t="shared" si="59"/>
        <v>1</v>
      </c>
      <c r="E82" s="63">
        <f t="shared" si="60"/>
        <v>1</v>
      </c>
      <c r="F82" s="63">
        <f t="shared" si="61"/>
        <v>0</v>
      </c>
      <c r="G82" s="63">
        <f>SUMIF(calendrier!$B$53:$B$57,$B82,calendrier!C$53:C$57)+SUMIF(calendrier!$I$53:$I$57,$B82,calendrier!G$53:G$57)</f>
        <v>0</v>
      </c>
      <c r="H82" s="86">
        <f t="shared" si="62"/>
        <v>1</v>
      </c>
      <c r="I82" s="86">
        <f t="shared" si="63"/>
        <v>0</v>
      </c>
      <c r="J82" s="86">
        <f t="shared" si="64"/>
        <v>0</v>
      </c>
      <c r="K82" s="86">
        <f t="shared" si="65"/>
        <v>0</v>
      </c>
      <c r="L82" s="86">
        <f t="shared" si="66"/>
        <v>0</v>
      </c>
      <c r="M82" s="86">
        <f t="shared" si="67"/>
        <v>0</v>
      </c>
      <c r="N82" s="86">
        <f>SUMIF(calendrier!$I$53:$I$57,$B82,calendrier!H$53:H$57)+SUMIF(calendrier!$B$53:$B$57,$B82,calendrier!D$53:D$57)</f>
        <v>0</v>
      </c>
      <c r="O82" s="63">
        <f>SUMIF(calendrier!$B$53:$B$57,$B82,calendrier!E$53:E$57)+SUMIF(calendrier!$I$53:$I$57,$B82,calendrier!F$53:F$57)</f>
        <v>3</v>
      </c>
      <c r="P82" s="63">
        <f>SUMIF(calendrier!$B$53:$B$57,$B82,calendrier!F$53:F$57)+SUMIF(calendrier!$I$53:$I$57,$B82,calendrier!E$53:E$57)</f>
        <v>0</v>
      </c>
      <c r="Q82" s="87" t="e">
        <f t="shared" si="68"/>
        <v>#DIV/0!</v>
      </c>
      <c r="R82" s="86">
        <f>SUMIF(calendrier!$B$53:$B$57,$B82,calendrier!P$53:P$57)+SUMIF(calendrier!I$53:I$57,$B82,calendrier!Q$53:Q$57)+SUMIF(calendrier!B$53:B$57,$B82,calendrier!R$53:R$57)+SUMIF(calendrier!I$53:I$57,$B82,calendrier!S$53:S$57)+SUMIF(calendrier!B$53:B$57,$B82,calendrier!T$53:T$57)+SUMIF(calendrier!I$53:I$57,$B82,calendrier!U$53:U$57)+SUMIF(calendrier!B$53:B$57,$B82,calendrier!V$53:V$57)+SUMIF(calendrier!I$53:I$57,$B82,calendrier!W$53:W$57)+SUMIF(calendrier!B$53:B$57,$B82,calendrier!X$53:X$57)+SUMIF(calendrier!I$53:I$57,$B82,calendrier!Y$53:Y$57)</f>
        <v>75</v>
      </c>
      <c r="S82" s="86">
        <f>SUMIF(calendrier!I$53:I$57,$B82,calendrier!P$53:P$57)+SUMIF(calendrier!B$53:B$57,$B82,calendrier!Q$53:Q$57)+SUMIF(calendrier!I$53:I$57,$B82,calendrier!R$53:R$57)+SUMIF(calendrier!B$53:B$57,$B82,calendrier!S$53:S$57)+SUMIF(calendrier!I$53:I$57,$B82,calendrier!T$53:T$57)+SUMIF(calendrier!B$53:B$57,$B82,calendrier!U$53:U$57)+SUMIF(calendrier!I$53:I$57,$B82,calendrier!V$53:V$57)+SUMIF(calendrier!B$53:B$57,$B82,calendrier!W$53:W$57)+SUMIF(calendrier!I$53:I$57,$B82,calendrier!X$53:X$57)+SUMIF(calendrier!B$53:B$57,$B82,calendrier!Y$53:Y$57)</f>
        <v>40</v>
      </c>
      <c r="T82" s="87">
        <f t="shared" si="69"/>
        <v>1.875</v>
      </c>
    </row>
    <row r="83" spans="1:20" ht="15">
      <c r="A83" s="71">
        <v>7</v>
      </c>
      <c r="B83" s="91" t="str">
        <f>calendrier!B11</f>
        <v>ST BRICE EN COGLES</v>
      </c>
      <c r="C83" s="85">
        <f t="shared" si="58"/>
        <v>1</v>
      </c>
      <c r="D83" s="86">
        <f t="shared" si="59"/>
        <v>1</v>
      </c>
      <c r="E83" s="63">
        <f t="shared" si="60"/>
        <v>0</v>
      </c>
      <c r="F83" s="63">
        <f t="shared" si="61"/>
        <v>1</v>
      </c>
      <c r="G83" s="63">
        <f>SUMIF(calendrier!$B$53:$B$57,$B83,calendrier!C$53:C$57)+SUMIF(calendrier!$I$53:$I$57,$B83,calendrier!G$53:G$57)</f>
        <v>0</v>
      </c>
      <c r="H83" s="86">
        <f t="shared" si="62"/>
        <v>0</v>
      </c>
      <c r="I83" s="86">
        <f t="shared" si="63"/>
        <v>0</v>
      </c>
      <c r="J83" s="86">
        <f t="shared" si="64"/>
        <v>0</v>
      </c>
      <c r="K83" s="86">
        <f t="shared" si="65"/>
        <v>0</v>
      </c>
      <c r="L83" s="86">
        <f t="shared" si="66"/>
        <v>1</v>
      </c>
      <c r="M83" s="86">
        <f t="shared" si="67"/>
        <v>0</v>
      </c>
      <c r="N83" s="86">
        <f>SUMIF(calendrier!$I$53:$I$57,$B83,calendrier!H$53:H$57)+SUMIF(calendrier!$B$53:$B$57,$B83,calendrier!D$53:D$57)</f>
        <v>0</v>
      </c>
      <c r="O83" s="63">
        <f>SUMIF(calendrier!$B$53:$B$57,$B83,calendrier!E$53:E$57)+SUMIF(calendrier!$I$53:$I$57,$B83,calendrier!F$53:F$57)</f>
        <v>1</v>
      </c>
      <c r="P83" s="63">
        <f>SUMIF(calendrier!$B$53:$B$57,$B83,calendrier!F$53:F$57)+SUMIF(calendrier!$I$53:$I$57,$B83,calendrier!E$53:E$57)</f>
        <v>3</v>
      </c>
      <c r="Q83" s="87">
        <f t="shared" si="68"/>
        <v>0.3333333333333333</v>
      </c>
      <c r="R83" s="86">
        <f>SUMIF(calendrier!$B$53:$B$57,$B83,calendrier!P$53:P$57)+SUMIF(calendrier!I$53:I$57,$B83,calendrier!Q$53:Q$57)+SUMIF(calendrier!B$53:B$57,$B83,calendrier!R$53:R$57)+SUMIF(calendrier!I$53:I$57,$B83,calendrier!S$53:S$57)+SUMIF(calendrier!B$53:B$57,$B83,calendrier!T$53:T$57)+SUMIF(calendrier!I$53:I$57,$B83,calendrier!U$53:U$57)+SUMIF(calendrier!B$53:B$57,$B83,calendrier!V$53:V$57)+SUMIF(calendrier!I$53:I$57,$B83,calendrier!W$53:W$57)+SUMIF(calendrier!B$53:B$57,$B83,calendrier!X$53:X$57)+SUMIF(calendrier!I$53:I$57,$B83,calendrier!Y$53:Y$57)</f>
        <v>86</v>
      </c>
      <c r="S83" s="86">
        <f>SUMIF(calendrier!I$53:I$57,$B83,calendrier!P$53:P$57)+SUMIF(calendrier!B$53:B$57,$B83,calendrier!Q$53:Q$57)+SUMIF(calendrier!I$53:I$57,$B83,calendrier!R$53:R$57)+SUMIF(calendrier!B$53:B$57,$B83,calendrier!S$53:S$57)+SUMIF(calendrier!I$53:I$57,$B83,calendrier!T$53:T$57)+SUMIF(calendrier!B$53:B$57,$B83,calendrier!U$53:U$57)+SUMIF(calendrier!I$53:I$57,$B83,calendrier!V$53:V$57)+SUMIF(calendrier!B$53:B$57,$B83,calendrier!W$53:W$57)+SUMIF(calendrier!I$53:I$57,$B83,calendrier!X$53:X$57)+SUMIF(calendrier!B$53:B$57,$B83,calendrier!Y$53:Y$57)</f>
        <v>90</v>
      </c>
      <c r="T83" s="87">
        <f t="shared" si="69"/>
        <v>0.9555555555555556</v>
      </c>
    </row>
    <row r="84" spans="1:20" ht="15">
      <c r="A84" s="71">
        <v>8</v>
      </c>
      <c r="B84" s="91" t="str">
        <f>calendrier!B12</f>
        <v>JAVENE 2</v>
      </c>
      <c r="C84" s="85">
        <f t="shared" si="58"/>
        <v>4</v>
      </c>
      <c r="D84" s="86">
        <f t="shared" si="59"/>
        <v>1</v>
      </c>
      <c r="E84" s="63">
        <f t="shared" si="60"/>
        <v>1</v>
      </c>
      <c r="F84" s="63">
        <f t="shared" si="61"/>
        <v>0</v>
      </c>
      <c r="G84" s="63">
        <f>SUMIF(calendrier!$B$53:$B$57,$B84,calendrier!C$53:C$57)+SUMIF(calendrier!$I$53:$I$57,$B84,calendrier!G$53:G$57)</f>
        <v>0</v>
      </c>
      <c r="H84" s="86">
        <f t="shared" si="62"/>
        <v>0</v>
      </c>
      <c r="I84" s="86">
        <f t="shared" si="63"/>
        <v>1</v>
      </c>
      <c r="J84" s="86">
        <f t="shared" si="64"/>
        <v>0</v>
      </c>
      <c r="K84" s="86">
        <f t="shared" si="65"/>
        <v>0</v>
      </c>
      <c r="L84" s="86">
        <f t="shared" si="66"/>
        <v>0</v>
      </c>
      <c r="M84" s="86">
        <f t="shared" si="67"/>
        <v>0</v>
      </c>
      <c r="N84" s="86">
        <f>SUMIF(calendrier!$I$53:$I$57,$B84,calendrier!H$53:H$57)+SUMIF(calendrier!$B$53:$B$57,$B84,calendrier!D$53:D$57)</f>
        <v>0</v>
      </c>
      <c r="O84" s="63">
        <f>SUMIF(calendrier!$B$53:$B$57,$B84,calendrier!E$53:E$57)+SUMIF(calendrier!$I$53:$I$57,$B84,calendrier!F$53:F$57)</f>
        <v>3</v>
      </c>
      <c r="P84" s="63">
        <f>SUMIF(calendrier!$B$53:$B$57,$B84,calendrier!F$53:F$57)+SUMIF(calendrier!$I$53:$I$57,$B84,calendrier!E$53:E$57)</f>
        <v>1</v>
      </c>
      <c r="Q84" s="87">
        <f t="shared" si="68"/>
        <v>3</v>
      </c>
      <c r="R84" s="86">
        <f>SUMIF(calendrier!$B$53:$B$57,$B84,calendrier!P$53:P$57)+SUMIF(calendrier!I$53:I$57,$B84,calendrier!Q$53:Q$57)+SUMIF(calendrier!B$53:B$57,$B84,calendrier!R$53:R$57)+SUMIF(calendrier!I$53:I$57,$B84,calendrier!S$53:S$57)+SUMIF(calendrier!B$53:B$57,$B84,calendrier!T$53:T$57)+SUMIF(calendrier!I$53:I$57,$B84,calendrier!U$53:U$57)+SUMIF(calendrier!B$53:B$57,$B84,calendrier!V$53:V$57)+SUMIF(calendrier!I$53:I$57,$B84,calendrier!W$53:W$57)+SUMIF(calendrier!B$53:B$57,$B84,calendrier!X$53:X$57)+SUMIF(calendrier!I$53:I$57,$B84,calendrier!Y$53:Y$57)</f>
        <v>90</v>
      </c>
      <c r="S84" s="86">
        <f>SUMIF(calendrier!I$53:I$57,$B84,calendrier!P$53:P$57)+SUMIF(calendrier!B$53:B$57,$B84,calendrier!Q$53:Q$57)+SUMIF(calendrier!I$53:I$57,$B84,calendrier!R$53:R$57)+SUMIF(calendrier!B$53:B$57,$B84,calendrier!S$53:S$57)+SUMIF(calendrier!I$53:I$57,$B84,calendrier!T$53:T$57)+SUMIF(calendrier!B$53:B$57,$B84,calendrier!U$53:U$57)+SUMIF(calendrier!I$53:I$57,$B84,calendrier!V$53:V$57)+SUMIF(calendrier!B$53:B$57,$B84,calendrier!W$53:W$57)+SUMIF(calendrier!I$53:I$57,$B84,calendrier!X$53:X$57)+SUMIF(calendrier!B$53:B$57,$B84,calendrier!Y$53:Y$57)</f>
        <v>86</v>
      </c>
      <c r="T84" s="87">
        <f t="shared" si="69"/>
        <v>1.0465116279069768</v>
      </c>
    </row>
    <row r="85" spans="1:20" ht="15">
      <c r="A85" s="71">
        <v>9</v>
      </c>
      <c r="B85" s="91" t="str">
        <f>calendrier!B13</f>
        <v>ST PIERRE LA COUR</v>
      </c>
      <c r="C85" s="85">
        <f t="shared" si="58"/>
        <v>1</v>
      </c>
      <c r="D85" s="86">
        <f t="shared" si="59"/>
        <v>1</v>
      </c>
      <c r="E85" s="63">
        <f t="shared" si="60"/>
        <v>0</v>
      </c>
      <c r="F85" s="63">
        <f t="shared" si="61"/>
        <v>1</v>
      </c>
      <c r="G85" s="63">
        <f>SUMIF(calendrier!$B$53:$B$57,$B85,calendrier!C$53:C$57)+SUMIF(calendrier!$I$53:$I$57,$B85,calendrier!G$53:G$57)</f>
        <v>0</v>
      </c>
      <c r="H85" s="86">
        <f t="shared" si="62"/>
        <v>0</v>
      </c>
      <c r="I85" s="86">
        <f t="shared" si="63"/>
        <v>0</v>
      </c>
      <c r="J85" s="86">
        <f t="shared" si="64"/>
        <v>0</v>
      </c>
      <c r="K85" s="86">
        <f t="shared" si="65"/>
        <v>0</v>
      </c>
      <c r="L85" s="86">
        <f t="shared" si="66"/>
        <v>0</v>
      </c>
      <c r="M85" s="86">
        <f t="shared" si="67"/>
        <v>1</v>
      </c>
      <c r="N85" s="86">
        <f>SUMIF(calendrier!$I$53:$I$57,$B85,calendrier!H$53:H$57)+SUMIF(calendrier!$B$53:$B$57,$B85,calendrier!D$53:D$57)</f>
        <v>0</v>
      </c>
      <c r="O85" s="63">
        <f>SUMIF(calendrier!$B$53:$B$57,$B85,calendrier!E$53:E$57)+SUMIF(calendrier!$I$53:$I$57,$B85,calendrier!F$53:F$57)</f>
        <v>0</v>
      </c>
      <c r="P85" s="63">
        <f>SUMIF(calendrier!$B$53:$B$57,$B85,calendrier!F$53:F$57)+SUMIF(calendrier!$I$53:$I$57,$B85,calendrier!E$53:E$57)</f>
        <v>3</v>
      </c>
      <c r="Q85" s="87">
        <f t="shared" si="68"/>
        <v>0</v>
      </c>
      <c r="R85" s="86">
        <f>SUMIF(calendrier!$B$53:$B$57,$B85,calendrier!P$53:P$57)+SUMIF(calendrier!I$53:I$57,$B85,calendrier!Q$53:Q$57)+SUMIF(calendrier!B$53:B$57,$B85,calendrier!R$53:R$57)+SUMIF(calendrier!I$53:I$57,$B85,calendrier!S$53:S$57)+SUMIF(calendrier!B$53:B$57,$B85,calendrier!T$53:T$57)+SUMIF(calendrier!I$53:I$57,$B85,calendrier!U$53:U$57)+SUMIF(calendrier!B$53:B$57,$B85,calendrier!V$53:V$57)+SUMIF(calendrier!I$53:I$57,$B85,calendrier!W$53:W$57)+SUMIF(calendrier!B$53:B$57,$B85,calendrier!X$53:X$57)+SUMIF(calendrier!I$53:I$57,$B85,calendrier!Y$53:Y$57)</f>
        <v>40</v>
      </c>
      <c r="S85" s="86">
        <f>SUMIF(calendrier!I$53:I$57,$B85,calendrier!P$53:P$57)+SUMIF(calendrier!B$53:B$57,$B85,calendrier!Q$53:Q$57)+SUMIF(calendrier!I$53:I$57,$B85,calendrier!R$53:R$57)+SUMIF(calendrier!B$53:B$57,$B85,calendrier!S$53:S$57)+SUMIF(calendrier!I$53:I$57,$B85,calendrier!T$53:T$57)+SUMIF(calendrier!B$53:B$57,$B85,calendrier!U$53:U$57)+SUMIF(calendrier!I$53:I$57,$B85,calendrier!V$53:V$57)+SUMIF(calendrier!B$53:B$57,$B85,calendrier!W$53:W$57)+SUMIF(calendrier!I$53:I$57,$B85,calendrier!X$53:X$57)+SUMIF(calendrier!B$53:B$57,$B85,calendrier!Y$53:Y$57)</f>
        <v>75</v>
      </c>
      <c r="T85" s="87">
        <f t="shared" si="69"/>
        <v>0.5333333333333333</v>
      </c>
    </row>
    <row r="86" spans="1:20" ht="15">
      <c r="A86" s="71">
        <v>10</v>
      </c>
      <c r="B86" s="91" t="str">
        <f>calendrier!B14</f>
        <v>MONTENAY</v>
      </c>
      <c r="C86" s="85">
        <f t="shared" si="58"/>
        <v>1</v>
      </c>
      <c r="D86" s="86">
        <f aca="true" t="shared" si="70" ref="D86:D149">E86+F86+G86+N86</f>
        <v>1</v>
      </c>
      <c r="E86" s="63">
        <f t="shared" si="60"/>
        <v>0</v>
      </c>
      <c r="F86" s="63">
        <f t="shared" si="61"/>
        <v>1</v>
      </c>
      <c r="G86" s="63">
        <f>SUMIF(calendrier!$B$53:$B$57,$B86,calendrier!C$53:C$57)+SUMIF(calendrier!$I$53:$I$57,$B86,calendrier!G$53:G$57)</f>
        <v>0</v>
      </c>
      <c r="H86" s="86">
        <f t="shared" si="62"/>
        <v>0</v>
      </c>
      <c r="I86" s="86">
        <f t="shared" si="63"/>
        <v>0</v>
      </c>
      <c r="J86" s="86">
        <f t="shared" si="64"/>
        <v>0</v>
      </c>
      <c r="K86" s="86">
        <f t="shared" si="65"/>
        <v>0</v>
      </c>
      <c r="L86" s="86">
        <f t="shared" si="66"/>
        <v>1</v>
      </c>
      <c r="M86" s="86">
        <f t="shared" si="67"/>
        <v>0</v>
      </c>
      <c r="N86" s="86">
        <f>SUMIF(calendrier!$I$53:$I$57,$B86,calendrier!H$53:H$57)+SUMIF(calendrier!$B$53:$B$57,$B86,calendrier!D$53:D$57)</f>
        <v>0</v>
      </c>
      <c r="O86" s="63">
        <f>SUMIF(calendrier!$B$53:$B$57,$B86,calendrier!E$53:E$57)+SUMIF(calendrier!$I$53:$I$57,$B86,calendrier!F$53:F$57)</f>
        <v>1</v>
      </c>
      <c r="P86" s="63">
        <f>SUMIF(calendrier!$B$53:$B$57,$B86,calendrier!F$53:F$57)+SUMIF(calendrier!$I$53:$I$57,$B86,calendrier!E$53:E$57)</f>
        <v>3</v>
      </c>
      <c r="Q86" s="87">
        <f t="shared" si="68"/>
        <v>0.3333333333333333</v>
      </c>
      <c r="R86" s="86">
        <f>SUMIF(calendrier!$B$53:$B$57,$B86,calendrier!P$53:P$57)+SUMIF(calendrier!I$53:I$57,$B86,calendrier!Q$53:Q$57)+SUMIF(calendrier!B$53:B$57,$B86,calendrier!R$53:R$57)+SUMIF(calendrier!I$53:I$57,$B86,calendrier!S$53:S$57)+SUMIF(calendrier!B$53:B$57,$B86,calendrier!T$53:T$57)+SUMIF(calendrier!I$53:I$57,$B86,calendrier!U$53:U$57)+SUMIF(calendrier!B$53:B$57,$B86,calendrier!V$53:V$57)+SUMIF(calendrier!I$53:I$57,$B86,calendrier!W$53:W$57)+SUMIF(calendrier!B$53:B$57,$B86,calendrier!X$53:X$57)+SUMIF(calendrier!I$53:I$57,$B86,calendrier!Y$53:Y$57)</f>
        <v>75</v>
      </c>
      <c r="S86" s="86">
        <f>SUMIF(calendrier!I$53:I$57,$B86,calendrier!P$53:P$57)+SUMIF(calendrier!B$53:B$57,$B86,calendrier!Q$53:Q$57)+SUMIF(calendrier!I$53:I$57,$B86,calendrier!R$53:R$57)+SUMIF(calendrier!B$53:B$57,$B86,calendrier!S$53:S$57)+SUMIF(calendrier!I$53:I$57,$B86,calendrier!T$53:T$57)+SUMIF(calendrier!B$53:B$57,$B86,calendrier!U$53:U$57)+SUMIF(calendrier!I$53:I$57,$B86,calendrier!V$53:V$57)+SUMIF(calendrier!B$53:B$57,$B86,calendrier!W$53:W$57)+SUMIF(calendrier!I$53:I$57,$B86,calendrier!X$53:X$57)+SUMIF(calendrier!B$53:B$57,$B86,calendrier!Y$53:Y$57)</f>
        <v>100</v>
      </c>
      <c r="T86" s="87">
        <f t="shared" si="69"/>
        <v>0.75</v>
      </c>
    </row>
    <row r="87" spans="3:16" ht="15">
      <c r="C87" s="85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2:16" ht="15">
      <c r="B88" s="71" t="s">
        <v>38</v>
      </c>
      <c r="C88" s="85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2:20" ht="15">
      <c r="B89" s="72"/>
      <c r="C89" s="93"/>
      <c r="D89" s="74"/>
      <c r="E89" s="74"/>
      <c r="F89" s="74"/>
      <c r="G89" s="7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6"/>
    </row>
    <row r="90" spans="2:20" ht="15">
      <c r="B90" s="90" t="s">
        <v>16</v>
      </c>
      <c r="C90" s="93"/>
      <c r="D90" s="80" t="s">
        <v>18</v>
      </c>
      <c r="E90" s="80" t="s">
        <v>19</v>
      </c>
      <c r="F90" s="80" t="s">
        <v>20</v>
      </c>
      <c r="G90" s="80" t="s">
        <v>54</v>
      </c>
      <c r="H90" s="80" t="s">
        <v>21</v>
      </c>
      <c r="I90" s="80" t="s">
        <v>22</v>
      </c>
      <c r="J90" s="80" t="s">
        <v>23</v>
      </c>
      <c r="K90" s="80" t="s">
        <v>24</v>
      </c>
      <c r="L90" s="80" t="s">
        <v>25</v>
      </c>
      <c r="M90" s="80" t="s">
        <v>26</v>
      </c>
      <c r="N90" s="80" t="s">
        <v>55</v>
      </c>
      <c r="O90" s="80" t="s">
        <v>27</v>
      </c>
      <c r="P90" s="80" t="s">
        <v>28</v>
      </c>
      <c r="Q90" s="80" t="s">
        <v>29</v>
      </c>
      <c r="R90" s="80" t="s">
        <v>30</v>
      </c>
      <c r="S90" s="80" t="s">
        <v>31</v>
      </c>
      <c r="T90" s="80" t="s">
        <v>29</v>
      </c>
    </row>
    <row r="91" spans="1:20" ht="15">
      <c r="A91" s="71">
        <v>1</v>
      </c>
      <c r="B91" s="91" t="str">
        <f>calendrier!B5</f>
        <v>LE PERTRE 1</v>
      </c>
      <c r="C91" s="85">
        <f t="shared" si="58"/>
        <v>2</v>
      </c>
      <c r="D91" s="86">
        <f t="shared" si="70"/>
        <v>1</v>
      </c>
      <c r="E91" s="63">
        <f aca="true" t="shared" si="71" ref="E91:E100">H91+I91+J91</f>
        <v>0</v>
      </c>
      <c r="F91" s="63">
        <f aca="true" t="shared" si="72" ref="F91:F100">K91+L91+M91</f>
        <v>1</v>
      </c>
      <c r="G91" s="63">
        <f>SUMIF(calendrier!$B$60:$B$64,$B91,calendrier!C$60:C$64)+SUMIF(calendrier!$I$60:$I$64,$B91,calendrier!G$60:G$64)</f>
        <v>0</v>
      </c>
      <c r="H91" s="86">
        <f aca="true" t="shared" si="73" ref="H91:H100">IF($O91-$P91=3,1,0)</f>
        <v>0</v>
      </c>
      <c r="I91" s="86">
        <f aca="true" t="shared" si="74" ref="I91:I100">IF($O91-$P91=2,1,0)</f>
        <v>0</v>
      </c>
      <c r="J91" s="86">
        <f aca="true" t="shared" si="75" ref="J91:J100">IF($O91-$P91=1,1,0)</f>
        <v>0</v>
      </c>
      <c r="K91" s="86">
        <f aca="true" t="shared" si="76" ref="K91:K100">IF($O91-$P91=-1,1,0)</f>
        <v>1</v>
      </c>
      <c r="L91" s="86">
        <f aca="true" t="shared" si="77" ref="L91:L100">IF($O91-$P91=-2,1,0)</f>
        <v>0</v>
      </c>
      <c r="M91" s="86">
        <f aca="true" t="shared" si="78" ref="M91:M100">IF($O91-$P91=-3,1,0)</f>
        <v>0</v>
      </c>
      <c r="N91" s="86">
        <f>SUMIF(calendrier!$I$60:$I$64,$B91,calendrier!H$60:H$64)+SUMIF(calendrier!$B$60:$B$64,$B91,calendrier!D$60:D$64)</f>
        <v>0</v>
      </c>
      <c r="O91" s="63">
        <f>SUMIF(calendrier!$B$60:$B$64,$B91,calendrier!E$60:E$64)+SUMIF(calendrier!$I$60:$I$64,$B91,calendrier!F$60:F$64)</f>
        <v>2</v>
      </c>
      <c r="P91" s="63">
        <f>SUMIF(calendrier!$B$60:$B$64,$B91,calendrier!F$60:F$64)+SUMIF(calendrier!$I$60:$I$64,$B91,calendrier!E$60:E$64)</f>
        <v>3</v>
      </c>
      <c r="Q91" s="87">
        <f aca="true" t="shared" si="79" ref="Q91:Q100">O91/P91</f>
        <v>0.6666666666666666</v>
      </c>
      <c r="R91" s="86">
        <f>SUMIF(calendrier!$B$60:$B$64,$B91,calendrier!P$60:P$64)+SUMIF(calendrier!I$60:I$64,$B91,calendrier!Q$60:Q$64)+SUMIF(calendrier!B$60:B$64,$B91,calendrier!R$60:R$64)+SUMIF(calendrier!I$60:I$64,$B91,calendrier!S$60:S$64)+SUMIF(calendrier!B$60:B$64,$B91,calendrier!T$60:T$64)+SUMIF(calendrier!I$60:I$64,$B91,calendrier!U$60:U$64)+SUMIF(calendrier!B$60:B$64,$B91,calendrier!V$60:V$64)+SUMIF(calendrier!I$60:I$64,$B91,calendrier!W$60:W$64)+SUMIF(calendrier!B$60:B$64,$B91,calendrier!X$60:X$64)+SUMIF(calendrier!I$60:I$64,$B91,calendrier!Y$60:Y$64)</f>
        <v>106</v>
      </c>
      <c r="S91" s="86">
        <f>SUMIF(calendrier!I$60:I$64,$B91,calendrier!P$60:P$64)+SUMIF(calendrier!B$60:B$64,$B91,calendrier!Q$60:Q$64)+SUMIF(calendrier!I$60:I$64,$B91,calendrier!R$60:R$64)+SUMIF(calendrier!B$60:B$64,$B91,calendrier!S$60:S$64)+SUMIF(calendrier!I$60:I$64,$B91,calendrier!T$60:T$64)+SUMIF(calendrier!B$60:B$64,$B91,calendrier!U$60:U$64)+SUMIF(calendrier!I$60:I$64,$B91,calendrier!V$60:V$64)+SUMIF(calendrier!B$60:B$64,$B91,calendrier!W$60:W$64)+SUMIF(calendrier!I$60:I$64,$B91,calendrier!X$60:X$64)+SUMIF(calendrier!B$60:B$64,$B91,calendrier!Y$60:Y$64)</f>
        <v>97</v>
      </c>
      <c r="T91" s="87">
        <f aca="true" t="shared" si="80" ref="T91:T100">R91/S91</f>
        <v>1.092783505154639</v>
      </c>
    </row>
    <row r="92" spans="1:20" ht="15">
      <c r="A92" s="71">
        <v>2</v>
      </c>
      <c r="B92" s="91" t="str">
        <f>calendrier!B6</f>
        <v>GOSNE</v>
      </c>
      <c r="C92" s="85">
        <f t="shared" si="58"/>
        <v>3</v>
      </c>
      <c r="D92" s="86">
        <f t="shared" si="70"/>
        <v>1</v>
      </c>
      <c r="E92" s="63">
        <f t="shared" si="71"/>
        <v>1</v>
      </c>
      <c r="F92" s="63">
        <f t="shared" si="72"/>
        <v>0</v>
      </c>
      <c r="G92" s="63">
        <f>SUMIF(calendrier!$B$60:$B$64,$B92,calendrier!C$60:C$64)+SUMIF(calendrier!$I$60:$I$64,$B92,calendrier!G$60:G$64)</f>
        <v>0</v>
      </c>
      <c r="H92" s="86">
        <f t="shared" si="73"/>
        <v>0</v>
      </c>
      <c r="I92" s="86">
        <f t="shared" si="74"/>
        <v>0</v>
      </c>
      <c r="J92" s="86">
        <f t="shared" si="75"/>
        <v>1</v>
      </c>
      <c r="K92" s="86">
        <f t="shared" si="76"/>
        <v>0</v>
      </c>
      <c r="L92" s="86">
        <f t="shared" si="77"/>
        <v>0</v>
      </c>
      <c r="M92" s="86">
        <f t="shared" si="78"/>
        <v>0</v>
      </c>
      <c r="N92" s="86">
        <f>SUMIF(calendrier!$I$60:$I$64,$B92,calendrier!H$60:H$64)+SUMIF(calendrier!$B$60:$B$64,$B92,calendrier!D$60:D$64)</f>
        <v>0</v>
      </c>
      <c r="O92" s="63">
        <f>SUMIF(calendrier!$B$60:$B$64,$B92,calendrier!E$60:E$64)+SUMIF(calendrier!$I$60:$I$64,$B92,calendrier!F$60:F$64)</f>
        <v>3</v>
      </c>
      <c r="P92" s="63">
        <f>SUMIF(calendrier!$B$60:$B$64,$B92,calendrier!F$60:F$64)+SUMIF(calendrier!$I$60:$I$64,$B92,calendrier!E$60:E$64)</f>
        <v>2</v>
      </c>
      <c r="Q92" s="87">
        <f t="shared" si="79"/>
        <v>1.5</v>
      </c>
      <c r="R92" s="86">
        <f>SUMIF(calendrier!$B$60:$B$64,$B92,calendrier!P$60:P$64)+SUMIF(calendrier!I$60:I$64,$B92,calendrier!Q$60:Q$64)+SUMIF(calendrier!B$60:B$64,$B92,calendrier!R$60:R$64)+SUMIF(calendrier!I$60:I$64,$B92,calendrier!S$60:S$64)+SUMIF(calendrier!B$60:B$64,$B92,calendrier!T$60:T$64)+SUMIF(calendrier!I$60:I$64,$B92,calendrier!U$60:U$64)+SUMIF(calendrier!B$60:B$64,$B92,calendrier!V$60:V$64)+SUMIF(calendrier!I$60:I$64,$B92,calendrier!W$60:W$64)+SUMIF(calendrier!B$60:B$64,$B92,calendrier!X$60:X$64)+SUMIF(calendrier!I$60:I$64,$B92,calendrier!Y$60:Y$64)</f>
        <v>102</v>
      </c>
      <c r="S92" s="86">
        <f>SUMIF(calendrier!I$60:I$64,$B92,calendrier!P$60:P$64)+SUMIF(calendrier!B$60:B$64,$B92,calendrier!Q$60:Q$64)+SUMIF(calendrier!I$60:I$64,$B92,calendrier!R$60:R$64)+SUMIF(calendrier!B$60:B$64,$B92,calendrier!S$60:S$64)+SUMIF(calendrier!I$60:I$64,$B92,calendrier!T$60:T$64)+SUMIF(calendrier!B$60:B$64,$B92,calendrier!U$60:U$64)+SUMIF(calendrier!I$60:I$64,$B92,calendrier!V$60:V$64)+SUMIF(calendrier!B$60:B$64,$B92,calendrier!W$60:W$64)+SUMIF(calendrier!I$60:I$64,$B92,calendrier!X$60:X$64)+SUMIF(calendrier!B$60:B$64,$B92,calendrier!Y$60:Y$64)</f>
        <v>91</v>
      </c>
      <c r="T92" s="87">
        <f t="shared" si="80"/>
        <v>1.120879120879121</v>
      </c>
    </row>
    <row r="93" spans="1:20" ht="15">
      <c r="A93" s="71">
        <v>3</v>
      </c>
      <c r="B93" s="91" t="str">
        <f>calendrier!B7</f>
        <v>JAVENE 1</v>
      </c>
      <c r="C93" s="85">
        <f t="shared" si="58"/>
        <v>2</v>
      </c>
      <c r="D93" s="86">
        <f t="shared" si="70"/>
        <v>1</v>
      </c>
      <c r="E93" s="63">
        <f t="shared" si="71"/>
        <v>0</v>
      </c>
      <c r="F93" s="63">
        <f t="shared" si="72"/>
        <v>1</v>
      </c>
      <c r="G93" s="63">
        <f>SUMIF(calendrier!$B$60:$B$64,$B93,calendrier!C$60:C$64)+SUMIF(calendrier!$I$60:$I$64,$B93,calendrier!G$60:G$64)</f>
        <v>0</v>
      </c>
      <c r="H93" s="86">
        <f t="shared" si="73"/>
        <v>0</v>
      </c>
      <c r="I93" s="86">
        <f t="shared" si="74"/>
        <v>0</v>
      </c>
      <c r="J93" s="86">
        <f t="shared" si="75"/>
        <v>0</v>
      </c>
      <c r="K93" s="86">
        <f t="shared" si="76"/>
        <v>1</v>
      </c>
      <c r="L93" s="86">
        <f t="shared" si="77"/>
        <v>0</v>
      </c>
      <c r="M93" s="86">
        <f t="shared" si="78"/>
        <v>0</v>
      </c>
      <c r="N93" s="86">
        <f>SUMIF(calendrier!$I$60:$I$64,$B93,calendrier!H$60:H$64)+SUMIF(calendrier!$B$60:$B$64,$B93,calendrier!D$60:D$64)</f>
        <v>0</v>
      </c>
      <c r="O93" s="63">
        <f>SUMIF(calendrier!$B$60:$B$64,$B93,calendrier!E$60:E$64)+SUMIF(calendrier!$I$60:$I$64,$B93,calendrier!F$60:F$64)</f>
        <v>2</v>
      </c>
      <c r="P93" s="63">
        <f>SUMIF(calendrier!$B$60:$B$64,$B93,calendrier!F$60:F$64)+SUMIF(calendrier!$I$60:$I$64,$B93,calendrier!E$60:E$64)</f>
        <v>3</v>
      </c>
      <c r="Q93" s="87">
        <f t="shared" si="79"/>
        <v>0.6666666666666666</v>
      </c>
      <c r="R93" s="86">
        <f>SUMIF(calendrier!$B$60:$B$64,$B93,calendrier!P$60:P$64)+SUMIF(calendrier!I$60:I$64,$B93,calendrier!Q$60:Q$64)+SUMIF(calendrier!B$60:B$64,$B93,calendrier!R$60:R$64)+SUMIF(calendrier!I$60:I$64,$B93,calendrier!S$60:S$64)+SUMIF(calendrier!B$60:B$64,$B93,calendrier!T$60:T$64)+SUMIF(calendrier!I$60:I$64,$B93,calendrier!U$60:U$64)+SUMIF(calendrier!B$60:B$64,$B93,calendrier!V$60:V$64)+SUMIF(calendrier!I$60:I$64,$B93,calendrier!W$60:W$64)+SUMIF(calendrier!B$60:B$64,$B93,calendrier!X$60:X$64)+SUMIF(calendrier!I$60:I$64,$B93,calendrier!Y$60:Y$64)</f>
        <v>91</v>
      </c>
      <c r="S93" s="86">
        <f>SUMIF(calendrier!I$60:I$64,$B93,calendrier!P$60:P$64)+SUMIF(calendrier!B$60:B$64,$B93,calendrier!Q$60:Q$64)+SUMIF(calendrier!I$60:I$64,$B93,calendrier!R$60:R$64)+SUMIF(calendrier!B$60:B$64,$B93,calendrier!S$60:S$64)+SUMIF(calendrier!I$60:I$64,$B93,calendrier!T$60:T$64)+SUMIF(calendrier!B$60:B$64,$B93,calendrier!U$60:U$64)+SUMIF(calendrier!I$60:I$64,$B93,calendrier!V$60:V$64)+SUMIF(calendrier!B$60:B$64,$B93,calendrier!W$60:W$64)+SUMIF(calendrier!I$60:I$64,$B93,calendrier!X$60:X$64)+SUMIF(calendrier!B$60:B$64,$B93,calendrier!Y$60:Y$64)</f>
        <v>102</v>
      </c>
      <c r="T93" s="87">
        <f t="shared" si="80"/>
        <v>0.8921568627450981</v>
      </c>
    </row>
    <row r="94" spans="1:20" ht="15">
      <c r="A94" s="71">
        <v>4</v>
      </c>
      <c r="B94" s="91" t="str">
        <f>calendrier!B8</f>
        <v>LE PERTRE 2</v>
      </c>
      <c r="C94" s="85">
        <f t="shared" si="58"/>
        <v>3</v>
      </c>
      <c r="D94" s="86">
        <f t="shared" si="70"/>
        <v>1</v>
      </c>
      <c r="E94" s="63">
        <f t="shared" si="71"/>
        <v>1</v>
      </c>
      <c r="F94" s="63">
        <f t="shared" si="72"/>
        <v>0</v>
      </c>
      <c r="G94" s="63">
        <f>SUMIF(calendrier!$B$60:$B$64,$B94,calendrier!C$60:C$64)+SUMIF(calendrier!$I$60:$I$64,$B94,calendrier!G$60:G$64)</f>
        <v>0</v>
      </c>
      <c r="H94" s="86">
        <f t="shared" si="73"/>
        <v>0</v>
      </c>
      <c r="I94" s="86">
        <f t="shared" si="74"/>
        <v>0</v>
      </c>
      <c r="J94" s="86">
        <f t="shared" si="75"/>
        <v>1</v>
      </c>
      <c r="K94" s="86">
        <f t="shared" si="76"/>
        <v>0</v>
      </c>
      <c r="L94" s="86">
        <f t="shared" si="77"/>
        <v>0</v>
      </c>
      <c r="M94" s="86">
        <f t="shared" si="78"/>
        <v>0</v>
      </c>
      <c r="N94" s="86">
        <f>SUMIF(calendrier!$I$60:$I$64,$B94,calendrier!H$60:H$64)+SUMIF(calendrier!$B$60:$B$64,$B94,calendrier!D$60:D$64)</f>
        <v>0</v>
      </c>
      <c r="O94" s="63">
        <f>SUMIF(calendrier!$B$60:$B$64,$B94,calendrier!E$60:E$64)+SUMIF(calendrier!$I$60:$I$64,$B94,calendrier!F$60:F$64)</f>
        <v>3</v>
      </c>
      <c r="P94" s="63">
        <f>SUMIF(calendrier!$B$60:$B$64,$B94,calendrier!F$60:F$64)+SUMIF(calendrier!$I$60:$I$64,$B94,calendrier!E$60:E$64)</f>
        <v>2</v>
      </c>
      <c r="Q94" s="87">
        <f t="shared" si="79"/>
        <v>1.5</v>
      </c>
      <c r="R94" s="86">
        <f>SUMIF(calendrier!$B$60:$B$64,$B94,calendrier!P$60:P$64)+SUMIF(calendrier!I$60:I$64,$B94,calendrier!Q$60:Q$64)+SUMIF(calendrier!B$60:B$64,$B94,calendrier!R$60:R$64)+SUMIF(calendrier!I$60:I$64,$B94,calendrier!S$60:S$64)+SUMIF(calendrier!B$60:B$64,$B94,calendrier!T$60:T$64)+SUMIF(calendrier!I$60:I$64,$B94,calendrier!U$60:U$64)+SUMIF(calendrier!B$60:B$64,$B94,calendrier!V$60:V$64)+SUMIF(calendrier!I$60:I$64,$B94,calendrier!W$60:W$64)+SUMIF(calendrier!B$60:B$64,$B94,calendrier!X$60:X$64)+SUMIF(calendrier!I$60:I$64,$B94,calendrier!Y$60:Y$64)</f>
        <v>97</v>
      </c>
      <c r="S94" s="86">
        <f>SUMIF(calendrier!I$60:I$64,$B94,calendrier!P$60:P$64)+SUMIF(calendrier!B$60:B$64,$B94,calendrier!Q$60:Q$64)+SUMIF(calendrier!I$60:I$64,$B94,calendrier!R$60:R$64)+SUMIF(calendrier!B$60:B$64,$B94,calendrier!S$60:S$64)+SUMIF(calendrier!I$60:I$64,$B94,calendrier!T$60:T$64)+SUMIF(calendrier!B$60:B$64,$B94,calendrier!U$60:U$64)+SUMIF(calendrier!I$60:I$64,$B94,calendrier!V$60:V$64)+SUMIF(calendrier!B$60:B$64,$B94,calendrier!W$60:W$64)+SUMIF(calendrier!I$60:I$64,$B94,calendrier!X$60:X$64)+SUMIF(calendrier!B$60:B$64,$B94,calendrier!Y$60:Y$64)</f>
        <v>106</v>
      </c>
      <c r="T94" s="87">
        <f t="shared" si="80"/>
        <v>0.9150943396226415</v>
      </c>
    </row>
    <row r="95" spans="1:20" ht="15">
      <c r="A95" s="71">
        <v>5</v>
      </c>
      <c r="B95" s="91" t="str">
        <f>calendrier!B9</f>
        <v>TREMBLAY CHAUVIGNE</v>
      </c>
      <c r="C95" s="85">
        <f t="shared" si="58"/>
        <v>4</v>
      </c>
      <c r="D95" s="86">
        <f t="shared" si="70"/>
        <v>1</v>
      </c>
      <c r="E95" s="63">
        <f t="shared" si="71"/>
        <v>1</v>
      </c>
      <c r="F95" s="63">
        <f t="shared" si="72"/>
        <v>0</v>
      </c>
      <c r="G95" s="63">
        <f>SUMIF(calendrier!$B$60:$B$64,$B95,calendrier!C$60:C$64)+SUMIF(calendrier!$I$60:$I$64,$B95,calendrier!G$60:G$64)</f>
        <v>0</v>
      </c>
      <c r="H95" s="86">
        <f t="shared" si="73"/>
        <v>1</v>
      </c>
      <c r="I95" s="86">
        <f t="shared" si="74"/>
        <v>0</v>
      </c>
      <c r="J95" s="86">
        <f t="shared" si="75"/>
        <v>0</v>
      </c>
      <c r="K95" s="86">
        <f t="shared" si="76"/>
        <v>0</v>
      </c>
      <c r="L95" s="86">
        <f t="shared" si="77"/>
        <v>0</v>
      </c>
      <c r="M95" s="86">
        <f t="shared" si="78"/>
        <v>0</v>
      </c>
      <c r="N95" s="86">
        <f>SUMIF(calendrier!$I$60:$I$64,$B95,calendrier!H$60:H$64)+SUMIF(calendrier!$B$60:$B$64,$B95,calendrier!D$60:D$64)</f>
        <v>0</v>
      </c>
      <c r="O95" s="63">
        <f>SUMIF(calendrier!$B$60:$B$64,$B95,calendrier!E$60:E$64)+SUMIF(calendrier!$I$60:$I$64,$B95,calendrier!F$60:F$64)</f>
        <v>3</v>
      </c>
      <c r="P95" s="63">
        <f>SUMIF(calendrier!$B$60:$B$64,$B95,calendrier!F$60:F$64)+SUMIF(calendrier!$I$60:$I$64,$B95,calendrier!E$60:E$64)</f>
        <v>0</v>
      </c>
      <c r="Q95" s="87" t="e">
        <f t="shared" si="79"/>
        <v>#DIV/0!</v>
      </c>
      <c r="R95" s="86">
        <f>SUMIF(calendrier!$B$60:$B$64,$B95,calendrier!P$60:P$64)+SUMIF(calendrier!I$60:I$64,$B95,calendrier!Q$60:Q$64)+SUMIF(calendrier!B$60:B$64,$B95,calendrier!R$60:R$64)+SUMIF(calendrier!I$60:I$64,$B95,calendrier!S$60:S$64)+SUMIF(calendrier!B$60:B$64,$B95,calendrier!T$60:T$64)+SUMIF(calendrier!I$60:I$64,$B95,calendrier!U$60:U$64)+SUMIF(calendrier!B$60:B$64,$B95,calendrier!V$60:V$64)+SUMIF(calendrier!I$60:I$64,$B95,calendrier!W$60:W$64)+SUMIF(calendrier!B$60:B$64,$B95,calendrier!X$60:X$64)+SUMIF(calendrier!I$60:I$64,$B95,calendrier!Y$60:Y$64)</f>
        <v>75</v>
      </c>
      <c r="S95" s="86">
        <f>SUMIF(calendrier!I$60:I$64,$B95,calendrier!P$60:P$64)+SUMIF(calendrier!B$60:B$64,$B95,calendrier!Q$60:Q$64)+SUMIF(calendrier!I$60:I$64,$B95,calendrier!R$60:R$64)+SUMIF(calendrier!B$60:B$64,$B95,calendrier!S$60:S$64)+SUMIF(calendrier!I$60:I$64,$B95,calendrier!T$60:T$64)+SUMIF(calendrier!B$60:B$64,$B95,calendrier!U$60:U$64)+SUMIF(calendrier!I$60:I$64,$B95,calendrier!V$60:V$64)+SUMIF(calendrier!B$60:B$64,$B95,calendrier!W$60:W$64)+SUMIF(calendrier!I$60:I$64,$B95,calendrier!X$60:X$64)+SUMIF(calendrier!B$60:B$64,$B95,calendrier!Y$60:Y$64)</f>
        <v>56</v>
      </c>
      <c r="T95" s="87">
        <f t="shared" si="80"/>
        <v>1.3392857142857142</v>
      </c>
    </row>
    <row r="96" spans="1:20" ht="15">
      <c r="A96" s="71">
        <v>6</v>
      </c>
      <c r="B96" s="91" t="str">
        <f>calendrier!B10</f>
        <v>ROMAGNE</v>
      </c>
      <c r="C96" s="85">
        <f t="shared" si="58"/>
        <v>1</v>
      </c>
      <c r="D96" s="86">
        <f t="shared" si="70"/>
        <v>1</v>
      </c>
      <c r="E96" s="63">
        <f t="shared" si="71"/>
        <v>0</v>
      </c>
      <c r="F96" s="63">
        <f t="shared" si="72"/>
        <v>1</v>
      </c>
      <c r="G96" s="63">
        <f>SUMIF(calendrier!$B$60:$B$64,$B96,calendrier!C$60:C$64)+SUMIF(calendrier!$I$60:$I$64,$B96,calendrier!G$60:G$64)</f>
        <v>0</v>
      </c>
      <c r="H96" s="86">
        <f t="shared" si="73"/>
        <v>0</v>
      </c>
      <c r="I96" s="86">
        <f t="shared" si="74"/>
        <v>0</v>
      </c>
      <c r="J96" s="86">
        <f t="shared" si="75"/>
        <v>0</v>
      </c>
      <c r="K96" s="86">
        <f t="shared" si="76"/>
        <v>0</v>
      </c>
      <c r="L96" s="86">
        <f t="shared" si="77"/>
        <v>1</v>
      </c>
      <c r="M96" s="86">
        <f t="shared" si="78"/>
        <v>0</v>
      </c>
      <c r="N96" s="86">
        <f>SUMIF(calendrier!$I$60:$I$64,$B96,calendrier!H$60:H$64)+SUMIF(calendrier!$B$60:$B$64,$B96,calendrier!D$60:D$64)</f>
        <v>0</v>
      </c>
      <c r="O96" s="63">
        <f>SUMIF(calendrier!$B$60:$B$64,$B96,calendrier!E$60:E$64)+SUMIF(calendrier!$I$60:$I$64,$B96,calendrier!F$60:F$64)</f>
        <v>1</v>
      </c>
      <c r="P96" s="63">
        <f>SUMIF(calendrier!$B$60:$B$64,$B96,calendrier!F$60:F$64)+SUMIF(calendrier!$I$60:$I$64,$B96,calendrier!E$60:E$64)</f>
        <v>3</v>
      </c>
      <c r="Q96" s="87">
        <f t="shared" si="79"/>
        <v>0.3333333333333333</v>
      </c>
      <c r="R96" s="86">
        <f>SUMIF(calendrier!$B$60:$B$64,$B96,calendrier!P$60:P$64)+SUMIF(calendrier!I$60:I$64,$B96,calendrier!Q$60:Q$64)+SUMIF(calendrier!B$60:B$64,$B96,calendrier!R$60:R$64)+SUMIF(calendrier!I$60:I$64,$B96,calendrier!S$60:S$64)+SUMIF(calendrier!B$60:B$64,$B96,calendrier!T$60:T$64)+SUMIF(calendrier!I$60:I$64,$B96,calendrier!U$60:U$64)+SUMIF(calendrier!B$60:B$64,$B96,calendrier!V$60:V$64)+SUMIF(calendrier!I$60:I$64,$B96,calendrier!W$60:W$64)+SUMIF(calendrier!B$60:B$64,$B96,calendrier!X$60:X$64)+SUMIF(calendrier!I$60:I$64,$B96,calendrier!Y$60:Y$64)</f>
        <v>71</v>
      </c>
      <c r="S96" s="86">
        <f>SUMIF(calendrier!I$60:I$64,$B96,calendrier!P$60:P$64)+SUMIF(calendrier!B$60:B$64,$B96,calendrier!Q$60:Q$64)+SUMIF(calendrier!I$60:I$64,$B96,calendrier!R$60:R$64)+SUMIF(calendrier!B$60:B$64,$B96,calendrier!S$60:S$64)+SUMIF(calendrier!I$60:I$64,$B96,calendrier!T$60:T$64)+SUMIF(calendrier!B$60:B$64,$B96,calendrier!U$60:U$64)+SUMIF(calendrier!I$60:I$64,$B96,calendrier!V$60:V$64)+SUMIF(calendrier!B$60:B$64,$B96,calendrier!W$60:W$64)+SUMIF(calendrier!I$60:I$64,$B96,calendrier!X$60:X$64)+SUMIF(calendrier!B$60:B$64,$B96,calendrier!Y$60:Y$64)</f>
        <v>100</v>
      </c>
      <c r="T96" s="87">
        <f t="shared" si="80"/>
        <v>0.71</v>
      </c>
    </row>
    <row r="97" spans="1:20" ht="15">
      <c r="A97" s="71">
        <v>7</v>
      </c>
      <c r="B97" s="91" t="str">
        <f>calendrier!B11</f>
        <v>ST BRICE EN COGLES</v>
      </c>
      <c r="C97" s="85">
        <f t="shared" si="58"/>
        <v>1</v>
      </c>
      <c r="D97" s="86">
        <f t="shared" si="70"/>
        <v>1</v>
      </c>
      <c r="E97" s="63">
        <f t="shared" si="71"/>
        <v>0</v>
      </c>
      <c r="F97" s="63">
        <f t="shared" si="72"/>
        <v>1</v>
      </c>
      <c r="G97" s="63">
        <f>SUMIF(calendrier!$B$60:$B$64,$B97,calendrier!C$60:C$64)+SUMIF(calendrier!$I$60:$I$64,$B97,calendrier!G$60:G$64)</f>
        <v>0</v>
      </c>
      <c r="H97" s="86">
        <f t="shared" si="73"/>
        <v>0</v>
      </c>
      <c r="I97" s="86">
        <f t="shared" si="74"/>
        <v>0</v>
      </c>
      <c r="J97" s="86">
        <f t="shared" si="75"/>
        <v>0</v>
      </c>
      <c r="K97" s="86">
        <f t="shared" si="76"/>
        <v>0</v>
      </c>
      <c r="L97" s="86">
        <f t="shared" si="77"/>
        <v>1</v>
      </c>
      <c r="M97" s="86">
        <f t="shared" si="78"/>
        <v>0</v>
      </c>
      <c r="N97" s="86">
        <f>SUMIF(calendrier!$I$60:$I$64,$B97,calendrier!H$60:H$64)+SUMIF(calendrier!$B$60:$B$64,$B97,calendrier!D$60:D$64)</f>
        <v>0</v>
      </c>
      <c r="O97" s="63">
        <f>SUMIF(calendrier!$B$60:$B$64,$B97,calendrier!E$60:E$64)+SUMIF(calendrier!$I$60:$I$64,$B97,calendrier!F$60:F$64)</f>
        <v>1</v>
      </c>
      <c r="P97" s="63">
        <f>SUMIF(calendrier!$B$60:$B$64,$B97,calendrier!F$60:F$64)+SUMIF(calendrier!$I$60:$I$64,$B97,calendrier!E$60:E$64)</f>
        <v>3</v>
      </c>
      <c r="Q97" s="87">
        <f t="shared" si="79"/>
        <v>0.3333333333333333</v>
      </c>
      <c r="R97" s="86">
        <f>SUMIF(calendrier!$B$60:$B$64,$B97,calendrier!P$60:P$64)+SUMIF(calendrier!I$60:I$64,$B97,calendrier!Q$60:Q$64)+SUMIF(calendrier!B$60:B$64,$B97,calendrier!R$60:R$64)+SUMIF(calendrier!I$60:I$64,$B97,calendrier!S$60:S$64)+SUMIF(calendrier!B$60:B$64,$B97,calendrier!T$60:T$64)+SUMIF(calendrier!I$60:I$64,$B97,calendrier!U$60:U$64)+SUMIF(calendrier!B$60:B$64,$B97,calendrier!V$60:V$64)+SUMIF(calendrier!I$60:I$64,$B97,calendrier!W$60:W$64)+SUMIF(calendrier!B$60:B$64,$B97,calendrier!X$60:X$64)+SUMIF(calendrier!I$60:I$64,$B97,calendrier!Y$60:Y$64)</f>
        <v>89</v>
      </c>
      <c r="S97" s="86">
        <f>SUMIF(calendrier!I$60:I$64,$B97,calendrier!P$60:P$64)+SUMIF(calendrier!B$60:B$64,$B97,calendrier!Q$60:Q$64)+SUMIF(calendrier!I$60:I$64,$B97,calendrier!R$60:R$64)+SUMIF(calendrier!B$60:B$64,$B97,calendrier!S$60:S$64)+SUMIF(calendrier!I$60:I$64,$B97,calendrier!T$60:T$64)+SUMIF(calendrier!B$60:B$64,$B97,calendrier!U$60:U$64)+SUMIF(calendrier!I$60:I$64,$B97,calendrier!V$60:V$64)+SUMIF(calendrier!B$60:B$64,$B97,calendrier!W$60:W$64)+SUMIF(calendrier!I$60:I$64,$B97,calendrier!X$60:X$64)+SUMIF(calendrier!B$60:B$64,$B97,calendrier!Y$60:Y$64)</f>
        <v>99</v>
      </c>
      <c r="T97" s="87">
        <f t="shared" si="80"/>
        <v>0.898989898989899</v>
      </c>
    </row>
    <row r="98" spans="1:20" ht="15">
      <c r="A98" s="71">
        <v>8</v>
      </c>
      <c r="B98" s="91" t="str">
        <f>calendrier!B12</f>
        <v>JAVENE 2</v>
      </c>
      <c r="C98" s="85">
        <f t="shared" si="58"/>
        <v>4</v>
      </c>
      <c r="D98" s="86">
        <f t="shared" si="70"/>
        <v>1</v>
      </c>
      <c r="E98" s="63">
        <f t="shared" si="71"/>
        <v>1</v>
      </c>
      <c r="F98" s="63">
        <f t="shared" si="72"/>
        <v>0</v>
      </c>
      <c r="G98" s="63">
        <f>SUMIF(calendrier!$B$60:$B$64,$B98,calendrier!C$60:C$64)+SUMIF(calendrier!$I$60:$I$64,$B98,calendrier!G$60:G$64)</f>
        <v>0</v>
      </c>
      <c r="H98" s="86">
        <f t="shared" si="73"/>
        <v>0</v>
      </c>
      <c r="I98" s="86">
        <f t="shared" si="74"/>
        <v>1</v>
      </c>
      <c r="J98" s="86">
        <f t="shared" si="75"/>
        <v>0</v>
      </c>
      <c r="K98" s="86">
        <f t="shared" si="76"/>
        <v>0</v>
      </c>
      <c r="L98" s="86">
        <f t="shared" si="77"/>
        <v>0</v>
      </c>
      <c r="M98" s="86">
        <f t="shared" si="78"/>
        <v>0</v>
      </c>
      <c r="N98" s="86">
        <f>SUMIF(calendrier!$I$60:$I$64,$B98,calendrier!H$60:H$64)+SUMIF(calendrier!$B$60:$B$64,$B98,calendrier!D$60:D$64)</f>
        <v>0</v>
      </c>
      <c r="O98" s="63">
        <f>SUMIF(calendrier!$B$60:$B$64,$B98,calendrier!E$60:E$64)+SUMIF(calendrier!$I$60:$I$64,$B98,calendrier!F$60:F$64)</f>
        <v>3</v>
      </c>
      <c r="P98" s="63">
        <f>SUMIF(calendrier!$B$60:$B$64,$B98,calendrier!F$60:F$64)+SUMIF(calendrier!$I$60:$I$64,$B98,calendrier!E$60:E$64)</f>
        <v>1</v>
      </c>
      <c r="Q98" s="87">
        <f t="shared" si="79"/>
        <v>3</v>
      </c>
      <c r="R98" s="86">
        <f>SUMIF(calendrier!$B$60:$B$64,$B98,calendrier!P$60:P$64)+SUMIF(calendrier!I$60:I$64,$B98,calendrier!Q$60:Q$64)+SUMIF(calendrier!B$60:B$64,$B98,calendrier!R$60:R$64)+SUMIF(calendrier!I$60:I$64,$B98,calendrier!S$60:S$64)+SUMIF(calendrier!B$60:B$64,$B98,calendrier!T$60:T$64)+SUMIF(calendrier!I$60:I$64,$B98,calendrier!U$60:U$64)+SUMIF(calendrier!B$60:B$64,$B98,calendrier!V$60:V$64)+SUMIF(calendrier!I$60:I$64,$B98,calendrier!W$60:W$64)+SUMIF(calendrier!B$60:B$64,$B98,calendrier!X$60:X$64)+SUMIF(calendrier!I$60:I$64,$B98,calendrier!Y$60:Y$64)</f>
        <v>100</v>
      </c>
      <c r="S98" s="86">
        <f>SUMIF(calendrier!I$60:I$64,$B98,calendrier!P$60:P$64)+SUMIF(calendrier!B$60:B$64,$B98,calendrier!Q$60:Q$64)+SUMIF(calendrier!I$60:I$64,$B98,calendrier!R$60:R$64)+SUMIF(calendrier!B$60:B$64,$B98,calendrier!S$60:S$64)+SUMIF(calendrier!I$60:I$64,$B98,calendrier!T$60:T$64)+SUMIF(calendrier!B$60:B$64,$B98,calendrier!U$60:U$64)+SUMIF(calendrier!I$60:I$64,$B98,calendrier!V$60:V$64)+SUMIF(calendrier!B$60:B$64,$B98,calendrier!W$60:W$64)+SUMIF(calendrier!I$60:I$64,$B98,calendrier!X$60:X$64)+SUMIF(calendrier!B$60:B$64,$B98,calendrier!Y$60:Y$64)</f>
        <v>71</v>
      </c>
      <c r="T98" s="87">
        <f t="shared" si="80"/>
        <v>1.408450704225352</v>
      </c>
    </row>
    <row r="99" spans="1:20" ht="15">
      <c r="A99" s="71">
        <v>9</v>
      </c>
      <c r="B99" s="91" t="str">
        <f>calendrier!B13</f>
        <v>ST PIERRE LA COUR</v>
      </c>
      <c r="C99" s="85">
        <f t="shared" si="58"/>
        <v>1</v>
      </c>
      <c r="D99" s="86">
        <f t="shared" si="70"/>
        <v>1</v>
      </c>
      <c r="E99" s="63">
        <f t="shared" si="71"/>
        <v>0</v>
      </c>
      <c r="F99" s="63">
        <f t="shared" si="72"/>
        <v>1</v>
      </c>
      <c r="G99" s="63">
        <f>SUMIF(calendrier!$B$60:$B$64,$B99,calendrier!C$60:C$64)+SUMIF(calendrier!$I$60:$I$64,$B99,calendrier!G$60:G$64)</f>
        <v>0</v>
      </c>
      <c r="H99" s="86">
        <f t="shared" si="73"/>
        <v>0</v>
      </c>
      <c r="I99" s="86">
        <f t="shared" si="74"/>
        <v>0</v>
      </c>
      <c r="J99" s="86">
        <f t="shared" si="75"/>
        <v>0</v>
      </c>
      <c r="K99" s="86">
        <f t="shared" si="76"/>
        <v>0</v>
      </c>
      <c r="L99" s="86">
        <f t="shared" si="77"/>
        <v>0</v>
      </c>
      <c r="M99" s="86">
        <f t="shared" si="78"/>
        <v>1</v>
      </c>
      <c r="N99" s="86">
        <f>SUMIF(calendrier!$I$60:$I$64,$B99,calendrier!H$60:H$64)+SUMIF(calendrier!$B$60:$B$64,$B99,calendrier!D$60:D$64)</f>
        <v>0</v>
      </c>
      <c r="O99" s="63">
        <f>SUMIF(calendrier!$B$60:$B$64,$B99,calendrier!E$60:E$64)+SUMIF(calendrier!$I$60:$I$64,$B99,calendrier!F$60:F$64)</f>
        <v>0</v>
      </c>
      <c r="P99" s="63">
        <f>SUMIF(calendrier!$B$60:$B$64,$B99,calendrier!F$60:F$64)+SUMIF(calendrier!$I$60:$I$64,$B99,calendrier!E$60:E$64)</f>
        <v>3</v>
      </c>
      <c r="Q99" s="87">
        <f t="shared" si="79"/>
        <v>0</v>
      </c>
      <c r="R99" s="86">
        <f>SUMIF(calendrier!$B$60:$B$64,$B99,calendrier!P$60:P$64)+SUMIF(calendrier!I$60:I$64,$B99,calendrier!Q$60:Q$64)+SUMIF(calendrier!B$60:B$64,$B99,calendrier!R$60:R$64)+SUMIF(calendrier!I$60:I$64,$B99,calendrier!S$60:S$64)+SUMIF(calendrier!B$60:B$64,$B99,calendrier!T$60:T$64)+SUMIF(calendrier!I$60:I$64,$B99,calendrier!U$60:U$64)+SUMIF(calendrier!B$60:B$64,$B99,calendrier!V$60:V$64)+SUMIF(calendrier!I$60:I$64,$B99,calendrier!W$60:W$64)+SUMIF(calendrier!B$60:B$64,$B99,calendrier!X$60:X$64)+SUMIF(calendrier!I$60:I$64,$B99,calendrier!Y$60:Y$64)</f>
        <v>56</v>
      </c>
      <c r="S99" s="86">
        <f>SUMIF(calendrier!I$60:I$64,$B99,calendrier!P$60:P$64)+SUMIF(calendrier!B$60:B$64,$B99,calendrier!Q$60:Q$64)+SUMIF(calendrier!I$60:I$64,$B99,calendrier!R$60:R$64)+SUMIF(calendrier!B$60:B$64,$B99,calendrier!S$60:S$64)+SUMIF(calendrier!I$60:I$64,$B99,calendrier!T$60:T$64)+SUMIF(calendrier!B$60:B$64,$B99,calendrier!U$60:U$64)+SUMIF(calendrier!I$60:I$64,$B99,calendrier!V$60:V$64)+SUMIF(calendrier!B$60:B$64,$B99,calendrier!W$60:W$64)+SUMIF(calendrier!I$60:I$64,$B99,calendrier!X$60:X$64)+SUMIF(calendrier!B$60:B$64,$B99,calendrier!Y$60:Y$64)</f>
        <v>75</v>
      </c>
      <c r="T99" s="87">
        <f t="shared" si="80"/>
        <v>0.7466666666666667</v>
      </c>
    </row>
    <row r="100" spans="1:20" ht="15">
      <c r="A100" s="71">
        <v>10</v>
      </c>
      <c r="B100" s="91" t="str">
        <f>calendrier!B14</f>
        <v>MONTENAY</v>
      </c>
      <c r="C100" s="85">
        <f t="shared" si="58"/>
        <v>4</v>
      </c>
      <c r="D100" s="86">
        <f t="shared" si="70"/>
        <v>1</v>
      </c>
      <c r="E100" s="63">
        <f t="shared" si="71"/>
        <v>1</v>
      </c>
      <c r="F100" s="63">
        <f t="shared" si="72"/>
        <v>0</v>
      </c>
      <c r="G100" s="63">
        <f>SUMIF(calendrier!$B$60:$B$64,$B100,calendrier!C$60:C$64)+SUMIF(calendrier!$I$60:$I$64,$B100,calendrier!G$60:G$64)</f>
        <v>0</v>
      </c>
      <c r="H100" s="86">
        <f t="shared" si="73"/>
        <v>0</v>
      </c>
      <c r="I100" s="86">
        <f t="shared" si="74"/>
        <v>1</v>
      </c>
      <c r="J100" s="86">
        <f t="shared" si="75"/>
        <v>0</v>
      </c>
      <c r="K100" s="86">
        <f t="shared" si="76"/>
        <v>0</v>
      </c>
      <c r="L100" s="86">
        <f t="shared" si="77"/>
        <v>0</v>
      </c>
      <c r="M100" s="86">
        <f t="shared" si="78"/>
        <v>0</v>
      </c>
      <c r="N100" s="86">
        <f>SUMIF(calendrier!$I$60:$I$64,$B100,calendrier!H$60:H$64)+SUMIF(calendrier!$B$60:$B$64,$B100,calendrier!D$60:D$64)</f>
        <v>0</v>
      </c>
      <c r="O100" s="63">
        <f>SUMIF(calendrier!$B$60:$B$64,$B100,calendrier!E$60:E$64)+SUMIF(calendrier!$I$60:$I$64,$B100,calendrier!F$60:F$64)</f>
        <v>3</v>
      </c>
      <c r="P100" s="63">
        <f>SUMIF(calendrier!$B$60:$B$64,$B100,calendrier!F$60:F$64)+SUMIF(calendrier!$I$60:$I$64,$B100,calendrier!E$60:E$64)</f>
        <v>1</v>
      </c>
      <c r="Q100" s="87">
        <f t="shared" si="79"/>
        <v>3</v>
      </c>
      <c r="R100" s="86">
        <f>SUMIF(calendrier!$B$60:$B$64,$B100,calendrier!P$60:P$64)+SUMIF(calendrier!I$60:I$64,$B100,calendrier!Q$60:Q$64)+SUMIF(calendrier!B$60:B$64,$B100,calendrier!R$60:R$64)+SUMIF(calendrier!I$60:I$64,$B100,calendrier!S$60:S$64)+SUMIF(calendrier!B$60:B$64,$B100,calendrier!T$60:T$64)+SUMIF(calendrier!I$60:I$64,$B100,calendrier!U$60:U$64)+SUMIF(calendrier!B$60:B$64,$B100,calendrier!V$60:V$64)+SUMIF(calendrier!I$60:I$64,$B100,calendrier!W$60:W$64)+SUMIF(calendrier!B$60:B$64,$B100,calendrier!X$60:X$64)+SUMIF(calendrier!I$60:I$64,$B100,calendrier!Y$60:Y$64)</f>
        <v>99</v>
      </c>
      <c r="S100" s="86">
        <f>SUMIF(calendrier!I$60:I$64,$B100,calendrier!P$60:P$64)+SUMIF(calendrier!B$60:B$64,$B100,calendrier!Q$60:Q$64)+SUMIF(calendrier!I$60:I$64,$B100,calendrier!R$60:R$64)+SUMIF(calendrier!B$60:B$64,$B100,calendrier!S$60:S$64)+SUMIF(calendrier!I$60:I$64,$B100,calendrier!T$60:T$64)+SUMIF(calendrier!B$60:B$64,$B100,calendrier!U$60:U$64)+SUMIF(calendrier!I$60:I$64,$B100,calendrier!V$60:V$64)+SUMIF(calendrier!B$60:B$64,$B100,calendrier!W$60:W$64)+SUMIF(calendrier!I$60:I$64,$B100,calendrier!X$60:X$64)+SUMIF(calendrier!B$60:B$64,$B100,calendrier!Y$60:Y$64)</f>
        <v>89</v>
      </c>
      <c r="T100" s="87">
        <f t="shared" si="80"/>
        <v>1.1123595505617978</v>
      </c>
    </row>
    <row r="101" spans="3:16" ht="15">
      <c r="C101" s="85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2:16" ht="15">
      <c r="B102" s="71" t="s">
        <v>39</v>
      </c>
      <c r="C102" s="85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2:20" ht="15">
      <c r="B103" s="72"/>
      <c r="C103" s="93"/>
      <c r="D103" s="74"/>
      <c r="E103" s="74"/>
      <c r="F103" s="74"/>
      <c r="G103" s="75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6"/>
    </row>
    <row r="104" spans="2:20" ht="15">
      <c r="B104" s="90" t="s">
        <v>16</v>
      </c>
      <c r="C104" s="93"/>
      <c r="D104" s="80" t="s">
        <v>18</v>
      </c>
      <c r="E104" s="80" t="s">
        <v>19</v>
      </c>
      <c r="F104" s="80" t="s">
        <v>20</v>
      </c>
      <c r="G104" s="80" t="s">
        <v>54</v>
      </c>
      <c r="H104" s="80" t="s">
        <v>21</v>
      </c>
      <c r="I104" s="80" t="s">
        <v>22</v>
      </c>
      <c r="J104" s="80" t="s">
        <v>23</v>
      </c>
      <c r="K104" s="80" t="s">
        <v>24</v>
      </c>
      <c r="L104" s="80" t="s">
        <v>25</v>
      </c>
      <c r="M104" s="80" t="s">
        <v>26</v>
      </c>
      <c r="N104" s="80" t="s">
        <v>55</v>
      </c>
      <c r="O104" s="80" t="s">
        <v>27</v>
      </c>
      <c r="P104" s="80" t="s">
        <v>28</v>
      </c>
      <c r="Q104" s="80" t="s">
        <v>29</v>
      </c>
      <c r="R104" s="80" t="s">
        <v>30</v>
      </c>
      <c r="S104" s="80" t="s">
        <v>31</v>
      </c>
      <c r="T104" s="80" t="s">
        <v>29</v>
      </c>
    </row>
    <row r="105" spans="1:20" ht="15">
      <c r="A105" s="71">
        <v>1</v>
      </c>
      <c r="B105" s="91" t="str">
        <f>calendrier!B5</f>
        <v>LE PERTRE 1</v>
      </c>
      <c r="C105" s="85">
        <f t="shared" si="58"/>
        <v>1</v>
      </c>
      <c r="D105" s="86">
        <f t="shared" si="70"/>
        <v>1</v>
      </c>
      <c r="E105" s="63">
        <f aca="true" t="shared" si="81" ref="E105:E114">H105+I105+J105</f>
        <v>0</v>
      </c>
      <c r="F105" s="63">
        <f aca="true" t="shared" si="82" ref="F105:F114">K105+L105+M105</f>
        <v>1</v>
      </c>
      <c r="G105" s="63">
        <f>SUMIF(calendrier!$B$67:$B$71,$B105,calendrier!C$67:C$71)+SUMIF(calendrier!$I$67:$I$71,$B105,calendrier!G$67:G$71)</f>
        <v>0</v>
      </c>
      <c r="H105" s="86">
        <f aca="true" t="shared" si="83" ref="H105:H114">IF($O105-$P105=3,1,0)</f>
        <v>0</v>
      </c>
      <c r="I105" s="86">
        <f aca="true" t="shared" si="84" ref="I105:I114">IF($O105-$P105=2,1,0)</f>
        <v>0</v>
      </c>
      <c r="J105" s="86">
        <f aca="true" t="shared" si="85" ref="J105:J114">IF($O105-$P105=1,1,0)</f>
        <v>0</v>
      </c>
      <c r="K105" s="86">
        <f aca="true" t="shared" si="86" ref="K105:K114">IF($O105-$P105=-1,1,0)</f>
        <v>0</v>
      </c>
      <c r="L105" s="86">
        <f aca="true" t="shared" si="87" ref="L105:L114">IF($O105-$P105=-2,1,0)</f>
        <v>0</v>
      </c>
      <c r="M105" s="86">
        <f aca="true" t="shared" si="88" ref="M105:M114">IF($O105-$P105=-3,1,0)</f>
        <v>1</v>
      </c>
      <c r="N105" s="86">
        <f>SUMIF(calendrier!$I$67:$I$71,$B105,calendrier!H$67:H$71)+SUMIF(calendrier!$B$67:$B$71,$B105,calendrier!D$67:D$71)</f>
        <v>0</v>
      </c>
      <c r="O105" s="63">
        <f>SUMIF(calendrier!$B$67:$B$71,$B105,calendrier!E$67:E$71)+SUMIF(calendrier!$I$67:$I$71,$B105,calendrier!F$67:F$71)</f>
        <v>0</v>
      </c>
      <c r="P105" s="63">
        <f>SUMIF(calendrier!$B$67:$B$71,$B105,calendrier!F$67:F$71)+SUMIF(calendrier!$I$67:$I$71,$B105,calendrier!E$67:E$71)</f>
        <v>3</v>
      </c>
      <c r="Q105" s="87">
        <f aca="true" t="shared" si="89" ref="Q105:Q114">O105/P105</f>
        <v>0</v>
      </c>
      <c r="R105" s="86">
        <f>SUMIF(calendrier!$B$67:$B$71,$B105,calendrier!P$67:P$71)+SUMIF(calendrier!I$67:I$71,$B105,calendrier!Q$67:Q$71)+SUMIF(calendrier!B$67:B$71,$B105,calendrier!R$67:R$71)+SUMIF(calendrier!I$67:I$71,$B105,calendrier!S$67:S$71)+SUMIF(calendrier!B$67:B$71,$B105,calendrier!T$67:T$71)+SUMIF(calendrier!I$67:I$71,$B105,calendrier!U$67:U$71)+SUMIF(calendrier!B$67:B$71,$B105,calendrier!V$67:V$71)+SUMIF(calendrier!I$67:I$71,$B105,calendrier!W$67:W$71)+SUMIF(calendrier!B$67:B$71,$B105,calendrier!X$67:X$71)+SUMIF(calendrier!I$67:I$71,$B105,calendrier!Y$67:Y$71)</f>
        <v>62</v>
      </c>
      <c r="S105" s="86">
        <f>SUMIF(calendrier!I$67:I$71,$B105,calendrier!P$67:P$71)+SUMIF(calendrier!B$67:B$71,$B105,calendrier!Q$67:Q$71)+SUMIF(calendrier!I$67:I$71,$B105,calendrier!R$67:R$71)+SUMIF(calendrier!B$67:B$71,$B105,calendrier!S$67:S$71)+SUMIF(calendrier!I$67:I$71,$B105,calendrier!T$67:T$71)+SUMIF(calendrier!B$67:B$71,$B105,calendrier!U$67:U$71)+SUMIF(calendrier!I$67:I$71,$B105,calendrier!V$67:V$71)+SUMIF(calendrier!B$67:B$71,$B105,calendrier!W$67:W$71)+SUMIF(calendrier!I$67:I$71,$B105,calendrier!X$67:X$71)+SUMIF(calendrier!B$67:B$71,$B105,calendrier!Y$67:Y$71)</f>
        <v>75</v>
      </c>
      <c r="T105" s="87">
        <f aca="true" t="shared" si="90" ref="T105:T114">R105/S105</f>
        <v>0.8266666666666667</v>
      </c>
    </row>
    <row r="106" spans="1:20" ht="15">
      <c r="A106" s="71">
        <v>2</v>
      </c>
      <c r="B106" s="91" t="str">
        <f>calendrier!B6</f>
        <v>GOSNE</v>
      </c>
      <c r="C106" s="85">
        <f t="shared" si="58"/>
        <v>4</v>
      </c>
      <c r="D106" s="86">
        <f t="shared" si="70"/>
        <v>1</v>
      </c>
      <c r="E106" s="63">
        <f t="shared" si="81"/>
        <v>1</v>
      </c>
      <c r="F106" s="63">
        <f t="shared" si="82"/>
        <v>0</v>
      </c>
      <c r="G106" s="63">
        <f>SUMIF(calendrier!$B$67:$B$71,$B106,calendrier!C$67:C$71)+SUMIF(calendrier!$I$67:$I$71,$B106,calendrier!G$67:G$71)</f>
        <v>0</v>
      </c>
      <c r="H106" s="86">
        <f t="shared" si="83"/>
        <v>0</v>
      </c>
      <c r="I106" s="86">
        <f t="shared" si="84"/>
        <v>1</v>
      </c>
      <c r="J106" s="86">
        <f t="shared" si="85"/>
        <v>0</v>
      </c>
      <c r="K106" s="86">
        <f t="shared" si="86"/>
        <v>0</v>
      </c>
      <c r="L106" s="86">
        <f t="shared" si="87"/>
        <v>0</v>
      </c>
      <c r="M106" s="86">
        <f t="shared" si="88"/>
        <v>0</v>
      </c>
      <c r="N106" s="86">
        <f>SUMIF(calendrier!$I$67:$I$71,$B106,calendrier!H$67:H$71)+SUMIF(calendrier!$B$67:$B$71,$B106,calendrier!D$67:D$71)</f>
        <v>0</v>
      </c>
      <c r="O106" s="63">
        <f>SUMIF(calendrier!$B$67:$B$71,$B106,calendrier!E$67:E$71)+SUMIF(calendrier!$I$67:$I$71,$B106,calendrier!F$67:F$71)</f>
        <v>3</v>
      </c>
      <c r="P106" s="63">
        <f>SUMIF(calendrier!$B$67:$B$71,$B106,calendrier!F$67:F$71)+SUMIF(calendrier!$I$67:$I$71,$B106,calendrier!E$67:E$71)</f>
        <v>1</v>
      </c>
      <c r="Q106" s="87">
        <f t="shared" si="89"/>
        <v>3</v>
      </c>
      <c r="R106" s="86">
        <f>SUMIF(calendrier!$B$67:$B$71,$B106,calendrier!P$67:P$71)+SUMIF(calendrier!I$67:I$71,$B106,calendrier!Q$67:Q$71)+SUMIF(calendrier!B$67:B$71,$B106,calendrier!R$67:R$71)+SUMIF(calendrier!I$67:I$71,$B106,calendrier!S$67:S$71)+SUMIF(calendrier!B$67:B$71,$B106,calendrier!T$67:T$71)+SUMIF(calendrier!I$67:I$71,$B106,calendrier!U$67:U$71)+SUMIF(calendrier!B$67:B$71,$B106,calendrier!V$67:V$71)+SUMIF(calendrier!I$67:I$71,$B106,calendrier!W$67:W$71)+SUMIF(calendrier!B$67:B$71,$B106,calendrier!X$67:X$71)+SUMIF(calendrier!I$67:I$71,$B106,calendrier!Y$67:Y$71)</f>
        <v>81</v>
      </c>
      <c r="S106" s="86">
        <f>SUMIF(calendrier!I$67:I$71,$B106,calendrier!P$67:P$71)+SUMIF(calendrier!B$67:B$71,$B106,calendrier!Q$67:Q$71)+SUMIF(calendrier!I$67:I$71,$B106,calendrier!R$67:R$71)+SUMIF(calendrier!B$67:B$71,$B106,calendrier!S$67:S$71)+SUMIF(calendrier!I$67:I$71,$B106,calendrier!T$67:T$71)+SUMIF(calendrier!B$67:B$71,$B106,calendrier!U$67:U$71)+SUMIF(calendrier!I$67:I$71,$B106,calendrier!V$67:V$71)+SUMIF(calendrier!B$67:B$71,$B106,calendrier!W$67:W$71)+SUMIF(calendrier!I$67:I$71,$B106,calendrier!X$67:X$71)+SUMIF(calendrier!B$67:B$71,$B106,calendrier!Y$67:Y$71)</f>
        <v>65</v>
      </c>
      <c r="T106" s="87">
        <f t="shared" si="90"/>
        <v>1.2461538461538462</v>
      </c>
    </row>
    <row r="107" spans="1:20" ht="15">
      <c r="A107" s="71">
        <v>3</v>
      </c>
      <c r="B107" s="91" t="str">
        <f>calendrier!B7</f>
        <v>JAVENE 1</v>
      </c>
      <c r="C107" s="85">
        <f t="shared" si="58"/>
        <v>4</v>
      </c>
      <c r="D107" s="86">
        <f t="shared" si="70"/>
        <v>1</v>
      </c>
      <c r="E107" s="63">
        <f t="shared" si="81"/>
        <v>1</v>
      </c>
      <c r="F107" s="63">
        <f t="shared" si="82"/>
        <v>0</v>
      </c>
      <c r="G107" s="63">
        <f>SUMIF(calendrier!$B$67:$B$71,$B107,calendrier!C$67:C$71)+SUMIF(calendrier!$I$67:$I$71,$B107,calendrier!G$67:G$71)</f>
        <v>0</v>
      </c>
      <c r="H107" s="86">
        <f t="shared" si="83"/>
        <v>1</v>
      </c>
      <c r="I107" s="86">
        <f t="shared" si="84"/>
        <v>0</v>
      </c>
      <c r="J107" s="86">
        <f t="shared" si="85"/>
        <v>0</v>
      </c>
      <c r="K107" s="86">
        <f t="shared" si="86"/>
        <v>0</v>
      </c>
      <c r="L107" s="86">
        <f t="shared" si="87"/>
        <v>0</v>
      </c>
      <c r="M107" s="86">
        <f t="shared" si="88"/>
        <v>0</v>
      </c>
      <c r="N107" s="86">
        <f>SUMIF(calendrier!$I$67:$I$71,$B107,calendrier!H$67:H$71)+SUMIF(calendrier!$B$67:$B$71,$B107,calendrier!D$67:D$71)</f>
        <v>0</v>
      </c>
      <c r="O107" s="63">
        <f>SUMIF(calendrier!$B$67:$B$71,$B107,calendrier!E$67:E$71)+SUMIF(calendrier!$I$67:$I$71,$B107,calendrier!F$67:F$71)</f>
        <v>3</v>
      </c>
      <c r="P107" s="63">
        <f>SUMIF(calendrier!$B$67:$B$71,$B107,calendrier!F$67:F$71)+SUMIF(calendrier!$I$67:$I$71,$B107,calendrier!E$67:E$71)</f>
        <v>0</v>
      </c>
      <c r="Q107" s="87" t="e">
        <f t="shared" si="89"/>
        <v>#DIV/0!</v>
      </c>
      <c r="R107" s="86">
        <f>SUMIF(calendrier!$B$67:$B$71,$B107,calendrier!P$67:P$71)+SUMIF(calendrier!I$67:I$71,$B107,calendrier!Q$67:Q$71)+SUMIF(calendrier!B$67:B$71,$B107,calendrier!R$67:R$71)+SUMIF(calendrier!I$67:I$71,$B107,calendrier!S$67:S$71)+SUMIF(calendrier!B$67:B$71,$B107,calendrier!T$67:T$71)+SUMIF(calendrier!I$67:I$71,$B107,calendrier!U$67:U$71)+SUMIF(calendrier!B$67:B$71,$B107,calendrier!V$67:V$71)+SUMIF(calendrier!I$67:I$71,$B107,calendrier!W$67:W$71)+SUMIF(calendrier!B$67:B$71,$B107,calendrier!X$67:X$71)+SUMIF(calendrier!I$67:I$71,$B107,calendrier!Y$67:Y$71)</f>
        <v>75</v>
      </c>
      <c r="S107" s="86">
        <f>SUMIF(calendrier!I$67:I$71,$B107,calendrier!P$67:P$71)+SUMIF(calendrier!B$67:B$71,$B107,calendrier!Q$67:Q$71)+SUMIF(calendrier!I$67:I$71,$B107,calendrier!R$67:R$71)+SUMIF(calendrier!B$67:B$71,$B107,calendrier!S$67:S$71)+SUMIF(calendrier!I$67:I$71,$B107,calendrier!T$67:T$71)+SUMIF(calendrier!B$67:B$71,$B107,calendrier!U$67:U$71)+SUMIF(calendrier!I$67:I$71,$B107,calendrier!V$67:V$71)+SUMIF(calendrier!B$67:B$71,$B107,calendrier!W$67:W$71)+SUMIF(calendrier!I$67:I$71,$B107,calendrier!X$67:X$71)+SUMIF(calendrier!B$67:B$71,$B107,calendrier!Y$67:Y$71)</f>
        <v>62</v>
      </c>
      <c r="T107" s="87">
        <f t="shared" si="90"/>
        <v>1.2096774193548387</v>
      </c>
    </row>
    <row r="108" spans="1:20" ht="15">
      <c r="A108" s="71">
        <v>4</v>
      </c>
      <c r="B108" s="91" t="str">
        <f>calendrier!B8</f>
        <v>LE PERTRE 2</v>
      </c>
      <c r="C108" s="85">
        <f t="shared" si="58"/>
        <v>4</v>
      </c>
      <c r="D108" s="86">
        <f t="shared" si="70"/>
        <v>1</v>
      </c>
      <c r="E108" s="63">
        <f t="shared" si="81"/>
        <v>1</v>
      </c>
      <c r="F108" s="63">
        <f t="shared" si="82"/>
        <v>0</v>
      </c>
      <c r="G108" s="63">
        <f>SUMIF(calendrier!$B$67:$B$71,$B108,calendrier!C$67:C$71)+SUMIF(calendrier!$I$67:$I$71,$B108,calendrier!G$67:G$71)</f>
        <v>0</v>
      </c>
      <c r="H108" s="86">
        <f t="shared" si="83"/>
        <v>1</v>
      </c>
      <c r="I108" s="86">
        <f t="shared" si="84"/>
        <v>0</v>
      </c>
      <c r="J108" s="86">
        <f t="shared" si="85"/>
        <v>0</v>
      </c>
      <c r="K108" s="86">
        <f t="shared" si="86"/>
        <v>0</v>
      </c>
      <c r="L108" s="86">
        <f t="shared" si="87"/>
        <v>0</v>
      </c>
      <c r="M108" s="86">
        <f t="shared" si="88"/>
        <v>0</v>
      </c>
      <c r="N108" s="86">
        <f>SUMIF(calendrier!$I$67:$I$71,$B108,calendrier!H$67:H$71)+SUMIF(calendrier!$B$67:$B$71,$B108,calendrier!D$67:D$71)</f>
        <v>0</v>
      </c>
      <c r="O108" s="63">
        <f>SUMIF(calendrier!$B$67:$B$71,$B108,calendrier!E$67:E$71)+SUMIF(calendrier!$I$67:$I$71,$B108,calendrier!F$67:F$71)</f>
        <v>3</v>
      </c>
      <c r="P108" s="63">
        <f>SUMIF(calendrier!$B$67:$B$71,$B108,calendrier!F$67:F$71)+SUMIF(calendrier!$I$67:$I$71,$B108,calendrier!E$67:E$71)</f>
        <v>0</v>
      </c>
      <c r="Q108" s="87" t="e">
        <f t="shared" si="89"/>
        <v>#DIV/0!</v>
      </c>
      <c r="R108" s="86">
        <f>SUMIF(calendrier!$B$67:$B$71,$B108,calendrier!P$67:P$71)+SUMIF(calendrier!I$67:I$71,$B108,calendrier!Q$67:Q$71)+SUMIF(calendrier!B$67:B$71,$B108,calendrier!R$67:R$71)+SUMIF(calendrier!I$67:I$71,$B108,calendrier!S$67:S$71)+SUMIF(calendrier!B$67:B$71,$B108,calendrier!T$67:T$71)+SUMIF(calendrier!I$67:I$71,$B108,calendrier!U$67:U$71)+SUMIF(calendrier!B$67:B$71,$B108,calendrier!V$67:V$71)+SUMIF(calendrier!I$67:I$71,$B108,calendrier!W$67:W$71)+SUMIF(calendrier!B$67:B$71,$B108,calendrier!X$67:X$71)+SUMIF(calendrier!I$67:I$71,$B108,calendrier!Y$67:Y$71)</f>
        <v>75</v>
      </c>
      <c r="S108" s="86">
        <f>SUMIF(calendrier!I$67:I$71,$B108,calendrier!P$67:P$71)+SUMIF(calendrier!B$67:B$71,$B108,calendrier!Q$67:Q$71)+SUMIF(calendrier!I$67:I$71,$B108,calendrier!R$67:R$71)+SUMIF(calendrier!B$67:B$71,$B108,calendrier!S$67:S$71)+SUMIF(calendrier!I$67:I$71,$B108,calendrier!T$67:T$71)+SUMIF(calendrier!B$67:B$71,$B108,calendrier!U$67:U$71)+SUMIF(calendrier!I$67:I$71,$B108,calendrier!V$67:V$71)+SUMIF(calendrier!B$67:B$71,$B108,calendrier!W$67:W$71)+SUMIF(calendrier!I$67:I$71,$B108,calendrier!X$67:X$71)+SUMIF(calendrier!B$67:B$71,$B108,calendrier!Y$67:Y$71)</f>
        <v>27</v>
      </c>
      <c r="T108" s="87">
        <f t="shared" si="90"/>
        <v>2.7777777777777777</v>
      </c>
    </row>
    <row r="109" spans="1:20" ht="15">
      <c r="A109" s="71">
        <v>5</v>
      </c>
      <c r="B109" s="91" t="str">
        <f>calendrier!B9</f>
        <v>TREMBLAY CHAUVIGNE</v>
      </c>
      <c r="C109" s="85">
        <f t="shared" si="58"/>
        <v>1</v>
      </c>
      <c r="D109" s="86">
        <f t="shared" si="70"/>
        <v>1</v>
      </c>
      <c r="E109" s="63">
        <f t="shared" si="81"/>
        <v>0</v>
      </c>
      <c r="F109" s="63">
        <f t="shared" si="82"/>
        <v>1</v>
      </c>
      <c r="G109" s="63">
        <f>SUMIF(calendrier!$B$67:$B$71,$B109,calendrier!C$67:C$71)+SUMIF(calendrier!$I$67:$I$71,$B109,calendrier!G$67:G$71)</f>
        <v>0</v>
      </c>
      <c r="H109" s="86">
        <f t="shared" si="83"/>
        <v>0</v>
      </c>
      <c r="I109" s="86">
        <f t="shared" si="84"/>
        <v>0</v>
      </c>
      <c r="J109" s="86">
        <f t="shared" si="85"/>
        <v>0</v>
      </c>
      <c r="K109" s="86">
        <f t="shared" si="86"/>
        <v>0</v>
      </c>
      <c r="L109" s="86">
        <f t="shared" si="87"/>
        <v>1</v>
      </c>
      <c r="M109" s="86">
        <f t="shared" si="88"/>
        <v>0</v>
      </c>
      <c r="N109" s="86">
        <f>SUMIF(calendrier!$I$67:$I$71,$B109,calendrier!H$67:H$71)+SUMIF(calendrier!$B$67:$B$71,$B109,calendrier!D$67:D$71)</f>
        <v>0</v>
      </c>
      <c r="O109" s="63">
        <f>SUMIF(calendrier!$B$67:$B$71,$B109,calendrier!E$67:E$71)+SUMIF(calendrier!$I$67:$I$71,$B109,calendrier!F$67:F$71)</f>
        <v>1</v>
      </c>
      <c r="P109" s="63">
        <f>SUMIF(calendrier!$B$67:$B$71,$B109,calendrier!F$67:F$71)+SUMIF(calendrier!$I$67:$I$71,$B109,calendrier!E$67:E$71)</f>
        <v>3</v>
      </c>
      <c r="Q109" s="87">
        <f t="shared" si="89"/>
        <v>0.3333333333333333</v>
      </c>
      <c r="R109" s="86">
        <f>SUMIF(calendrier!$B$67:$B$71,$B109,calendrier!P$67:P$71)+SUMIF(calendrier!I$67:I$71,$B109,calendrier!Q$67:Q$71)+SUMIF(calendrier!B$67:B$71,$B109,calendrier!R$67:R$71)+SUMIF(calendrier!I$67:I$71,$B109,calendrier!S$67:S$71)+SUMIF(calendrier!B$67:B$71,$B109,calendrier!T$67:T$71)+SUMIF(calendrier!I$67:I$71,$B109,calendrier!U$67:U$71)+SUMIF(calendrier!B$67:B$71,$B109,calendrier!V$67:V$71)+SUMIF(calendrier!I$67:I$71,$B109,calendrier!W$67:W$71)+SUMIF(calendrier!B$67:B$71,$B109,calendrier!X$67:X$71)+SUMIF(calendrier!I$67:I$71,$B109,calendrier!Y$67:Y$71)</f>
        <v>67</v>
      </c>
      <c r="S109" s="86">
        <f>SUMIF(calendrier!I$67:I$71,$B109,calendrier!P$67:P$71)+SUMIF(calendrier!B$67:B$71,$B109,calendrier!Q$67:Q$71)+SUMIF(calendrier!I$67:I$71,$B109,calendrier!R$67:R$71)+SUMIF(calendrier!B$67:B$71,$B109,calendrier!S$67:S$71)+SUMIF(calendrier!I$67:I$71,$B109,calendrier!T$67:T$71)+SUMIF(calendrier!B$67:B$71,$B109,calendrier!U$67:U$71)+SUMIF(calendrier!I$67:I$71,$B109,calendrier!V$67:V$71)+SUMIF(calendrier!B$67:B$71,$B109,calendrier!W$67:W$71)+SUMIF(calendrier!I$67:I$71,$B109,calendrier!X$67:X$71)+SUMIF(calendrier!B$67:B$71,$B109,calendrier!Y$67:Y$71)</f>
        <v>89</v>
      </c>
      <c r="T109" s="87">
        <f t="shared" si="90"/>
        <v>0.7528089887640449</v>
      </c>
    </row>
    <row r="110" spans="1:20" ht="15">
      <c r="A110" s="71">
        <v>6</v>
      </c>
      <c r="B110" s="91" t="str">
        <f>calendrier!B10</f>
        <v>ROMAGNE</v>
      </c>
      <c r="C110" s="85">
        <f t="shared" si="58"/>
        <v>1</v>
      </c>
      <c r="D110" s="86">
        <f t="shared" si="70"/>
        <v>1</v>
      </c>
      <c r="E110" s="63">
        <f t="shared" si="81"/>
        <v>0</v>
      </c>
      <c r="F110" s="63">
        <f t="shared" si="82"/>
        <v>1</v>
      </c>
      <c r="G110" s="63">
        <f>SUMIF(calendrier!$B$67:$B$71,$B110,calendrier!C$67:C$71)+SUMIF(calendrier!$I$67:$I$71,$B110,calendrier!G$67:G$71)</f>
        <v>0</v>
      </c>
      <c r="H110" s="86">
        <f t="shared" si="83"/>
        <v>0</v>
      </c>
      <c r="I110" s="86">
        <f t="shared" si="84"/>
        <v>0</v>
      </c>
      <c r="J110" s="86">
        <f t="shared" si="85"/>
        <v>0</v>
      </c>
      <c r="K110" s="86">
        <f t="shared" si="86"/>
        <v>0</v>
      </c>
      <c r="L110" s="86">
        <f t="shared" si="87"/>
        <v>1</v>
      </c>
      <c r="M110" s="86">
        <f t="shared" si="88"/>
        <v>0</v>
      </c>
      <c r="N110" s="86">
        <f>SUMIF(calendrier!$I$67:$I$71,$B110,calendrier!H$67:H$71)+SUMIF(calendrier!$B$67:$B$71,$B110,calendrier!D$67:D$71)</f>
        <v>0</v>
      </c>
      <c r="O110" s="63">
        <f>SUMIF(calendrier!$B$67:$B$71,$B110,calendrier!E$67:E$71)+SUMIF(calendrier!$I$67:$I$71,$B110,calendrier!F$67:F$71)</f>
        <v>1</v>
      </c>
      <c r="P110" s="63">
        <f>SUMIF(calendrier!$B$67:$B$71,$B110,calendrier!F$67:F$71)+SUMIF(calendrier!$I$67:$I$71,$B110,calendrier!E$67:E$71)</f>
        <v>3</v>
      </c>
      <c r="Q110" s="87">
        <f t="shared" si="89"/>
        <v>0.3333333333333333</v>
      </c>
      <c r="R110" s="86">
        <f>SUMIF(calendrier!$B$67:$B$71,$B110,calendrier!P$67:P$71)+SUMIF(calendrier!I$67:I$71,$B110,calendrier!Q$67:Q$71)+SUMIF(calendrier!B$67:B$71,$B110,calendrier!R$67:R$71)+SUMIF(calendrier!I$67:I$71,$B110,calendrier!S$67:S$71)+SUMIF(calendrier!B$67:B$71,$B110,calendrier!T$67:T$71)+SUMIF(calendrier!I$67:I$71,$B110,calendrier!U$67:U$71)+SUMIF(calendrier!B$67:B$71,$B110,calendrier!V$67:V$71)+SUMIF(calendrier!I$67:I$71,$B110,calendrier!W$67:W$71)+SUMIF(calendrier!B$67:B$71,$B110,calendrier!X$67:X$71)+SUMIF(calendrier!I$67:I$71,$B110,calendrier!Y$67:Y$71)</f>
        <v>84</v>
      </c>
      <c r="S110" s="86">
        <f>SUMIF(calendrier!I$67:I$71,$B110,calendrier!P$67:P$71)+SUMIF(calendrier!B$67:B$71,$B110,calendrier!Q$67:Q$71)+SUMIF(calendrier!I$67:I$71,$B110,calendrier!R$67:R$71)+SUMIF(calendrier!B$67:B$71,$B110,calendrier!S$67:S$71)+SUMIF(calendrier!I$67:I$71,$B110,calendrier!T$67:T$71)+SUMIF(calendrier!B$67:B$71,$B110,calendrier!U$67:U$71)+SUMIF(calendrier!I$67:I$71,$B110,calendrier!V$67:V$71)+SUMIF(calendrier!B$67:B$71,$B110,calendrier!W$67:W$71)+SUMIF(calendrier!I$67:I$71,$B110,calendrier!X$67:X$71)+SUMIF(calendrier!B$67:B$71,$B110,calendrier!Y$67:Y$71)</f>
        <v>97</v>
      </c>
      <c r="T110" s="87">
        <f t="shared" si="90"/>
        <v>0.865979381443299</v>
      </c>
    </row>
    <row r="111" spans="1:20" ht="15">
      <c r="A111" s="71">
        <v>7</v>
      </c>
      <c r="B111" s="91" t="str">
        <f>calendrier!B11</f>
        <v>ST BRICE EN COGLES</v>
      </c>
      <c r="C111" s="85">
        <f t="shared" si="58"/>
        <v>4</v>
      </c>
      <c r="D111" s="86">
        <f t="shared" si="70"/>
        <v>1</v>
      </c>
      <c r="E111" s="63">
        <f t="shared" si="81"/>
        <v>1</v>
      </c>
      <c r="F111" s="63">
        <f t="shared" si="82"/>
        <v>0</v>
      </c>
      <c r="G111" s="63">
        <f>SUMIF(calendrier!$B$67:$B$71,$B111,calendrier!C$67:C$71)+SUMIF(calendrier!$I$67:$I$71,$B111,calendrier!G$67:G$71)</f>
        <v>0</v>
      </c>
      <c r="H111" s="86">
        <f t="shared" si="83"/>
        <v>0</v>
      </c>
      <c r="I111" s="86">
        <f t="shared" si="84"/>
        <v>1</v>
      </c>
      <c r="J111" s="86">
        <f t="shared" si="85"/>
        <v>0</v>
      </c>
      <c r="K111" s="86">
        <f t="shared" si="86"/>
        <v>0</v>
      </c>
      <c r="L111" s="86">
        <f t="shared" si="87"/>
        <v>0</v>
      </c>
      <c r="M111" s="86">
        <f t="shared" si="88"/>
        <v>0</v>
      </c>
      <c r="N111" s="86">
        <f>SUMIF(calendrier!$I$67:$I$71,$B111,calendrier!H$67:H$71)+SUMIF(calendrier!$B$67:$B$71,$B111,calendrier!D$67:D$71)</f>
        <v>0</v>
      </c>
      <c r="O111" s="63">
        <f>SUMIF(calendrier!$B$67:$B$71,$B111,calendrier!E$67:E$71)+SUMIF(calendrier!$I$67:$I$71,$B111,calendrier!F$67:F$71)</f>
        <v>3</v>
      </c>
      <c r="P111" s="63">
        <f>SUMIF(calendrier!$B$67:$B$71,$B111,calendrier!F$67:F$71)+SUMIF(calendrier!$I$67:$I$71,$B111,calendrier!E$67:E$71)</f>
        <v>1</v>
      </c>
      <c r="Q111" s="87">
        <f t="shared" si="89"/>
        <v>3</v>
      </c>
      <c r="R111" s="86">
        <f>SUMIF(calendrier!$B$67:$B$71,$B111,calendrier!P$67:P$71)+SUMIF(calendrier!I$67:I$71,$B111,calendrier!Q$67:Q$71)+SUMIF(calendrier!B$67:B$71,$B111,calendrier!R$67:R$71)+SUMIF(calendrier!I$67:I$71,$B111,calendrier!S$67:S$71)+SUMIF(calendrier!B$67:B$71,$B111,calendrier!T$67:T$71)+SUMIF(calendrier!I$67:I$71,$B111,calendrier!U$67:U$71)+SUMIF(calendrier!B$67:B$71,$B111,calendrier!V$67:V$71)+SUMIF(calendrier!I$67:I$71,$B111,calendrier!W$67:W$71)+SUMIF(calendrier!B$67:B$71,$B111,calendrier!X$67:X$71)+SUMIF(calendrier!I$67:I$71,$B111,calendrier!Y$67:Y$71)</f>
        <v>97</v>
      </c>
      <c r="S111" s="86">
        <f>SUMIF(calendrier!I$67:I$71,$B111,calendrier!P$67:P$71)+SUMIF(calendrier!B$67:B$71,$B111,calendrier!Q$67:Q$71)+SUMIF(calendrier!I$67:I$71,$B111,calendrier!R$67:R$71)+SUMIF(calendrier!B$67:B$71,$B111,calendrier!S$67:S$71)+SUMIF(calendrier!I$67:I$71,$B111,calendrier!T$67:T$71)+SUMIF(calendrier!B$67:B$71,$B111,calendrier!U$67:U$71)+SUMIF(calendrier!I$67:I$71,$B111,calendrier!V$67:V$71)+SUMIF(calendrier!B$67:B$71,$B111,calendrier!W$67:W$71)+SUMIF(calendrier!I$67:I$71,$B111,calendrier!X$67:X$71)+SUMIF(calendrier!B$67:B$71,$B111,calendrier!Y$67:Y$71)</f>
        <v>84</v>
      </c>
      <c r="T111" s="87">
        <f t="shared" si="90"/>
        <v>1.1547619047619047</v>
      </c>
    </row>
    <row r="112" spans="1:20" ht="15">
      <c r="A112" s="71">
        <v>8</v>
      </c>
      <c r="B112" s="91" t="str">
        <f>calendrier!B12</f>
        <v>JAVENE 2</v>
      </c>
      <c r="C112" s="85">
        <f t="shared" si="58"/>
        <v>4</v>
      </c>
      <c r="D112" s="86">
        <f t="shared" si="70"/>
        <v>1</v>
      </c>
      <c r="E112" s="63">
        <f t="shared" si="81"/>
        <v>1</v>
      </c>
      <c r="F112" s="63">
        <f t="shared" si="82"/>
        <v>0</v>
      </c>
      <c r="G112" s="63">
        <f>SUMIF(calendrier!$B$67:$B$71,$B112,calendrier!C$67:C$71)+SUMIF(calendrier!$I$67:$I$71,$B112,calendrier!G$67:G$71)</f>
        <v>0</v>
      </c>
      <c r="H112" s="86">
        <f t="shared" si="83"/>
        <v>0</v>
      </c>
      <c r="I112" s="86">
        <f t="shared" si="84"/>
        <v>1</v>
      </c>
      <c r="J112" s="86">
        <f t="shared" si="85"/>
        <v>0</v>
      </c>
      <c r="K112" s="86">
        <f t="shared" si="86"/>
        <v>0</v>
      </c>
      <c r="L112" s="86">
        <f t="shared" si="87"/>
        <v>0</v>
      </c>
      <c r="M112" s="86">
        <f t="shared" si="88"/>
        <v>0</v>
      </c>
      <c r="N112" s="86">
        <f>SUMIF(calendrier!$I$67:$I$71,$B112,calendrier!H$67:H$71)+SUMIF(calendrier!$B$67:$B$71,$B112,calendrier!D$67:D$71)</f>
        <v>0</v>
      </c>
      <c r="O112" s="63">
        <f>SUMIF(calendrier!$B$67:$B$71,$B112,calendrier!E$67:E$71)+SUMIF(calendrier!$I$67:$I$71,$B112,calendrier!F$67:F$71)</f>
        <v>3</v>
      </c>
      <c r="P112" s="63">
        <f>SUMIF(calendrier!$B$67:$B$71,$B112,calendrier!F$67:F$71)+SUMIF(calendrier!$I$67:$I$71,$B112,calendrier!E$67:E$71)</f>
        <v>1</v>
      </c>
      <c r="Q112" s="87">
        <f t="shared" si="89"/>
        <v>3</v>
      </c>
      <c r="R112" s="86">
        <f>SUMIF(calendrier!$B$67:$B$71,$B112,calendrier!P$67:P$71)+SUMIF(calendrier!I$67:I$71,$B112,calendrier!Q$67:Q$71)+SUMIF(calendrier!B$67:B$71,$B112,calendrier!R$67:R$71)+SUMIF(calendrier!I$67:I$71,$B112,calendrier!S$67:S$71)+SUMIF(calendrier!B$67:B$71,$B112,calendrier!T$67:T$71)+SUMIF(calendrier!I$67:I$71,$B112,calendrier!U$67:U$71)+SUMIF(calendrier!B$67:B$71,$B112,calendrier!V$67:V$71)+SUMIF(calendrier!I$67:I$71,$B112,calendrier!W$67:W$71)+SUMIF(calendrier!B$67:B$71,$B112,calendrier!X$67:X$71)+SUMIF(calendrier!I$67:I$71,$B112,calendrier!Y$67:Y$71)</f>
        <v>89</v>
      </c>
      <c r="S112" s="86">
        <f>SUMIF(calendrier!I$67:I$71,$B112,calendrier!P$67:P$71)+SUMIF(calendrier!B$67:B$71,$B112,calendrier!Q$67:Q$71)+SUMIF(calendrier!I$67:I$71,$B112,calendrier!R$67:R$71)+SUMIF(calendrier!B$67:B$71,$B112,calendrier!S$67:S$71)+SUMIF(calendrier!I$67:I$71,$B112,calendrier!T$67:T$71)+SUMIF(calendrier!B$67:B$71,$B112,calendrier!U$67:U$71)+SUMIF(calendrier!I$67:I$71,$B112,calendrier!V$67:V$71)+SUMIF(calendrier!B$67:B$71,$B112,calendrier!W$67:W$71)+SUMIF(calendrier!I$67:I$71,$B112,calendrier!X$67:X$71)+SUMIF(calendrier!B$67:B$71,$B112,calendrier!Y$67:Y$71)</f>
        <v>67</v>
      </c>
      <c r="T112" s="87">
        <f t="shared" si="90"/>
        <v>1.328358208955224</v>
      </c>
    </row>
    <row r="113" spans="1:20" ht="15">
      <c r="A113" s="71">
        <v>9</v>
      </c>
      <c r="B113" s="91" t="str">
        <f>calendrier!B13</f>
        <v>ST PIERRE LA COUR</v>
      </c>
      <c r="C113" s="85">
        <f t="shared" si="58"/>
        <v>1</v>
      </c>
      <c r="D113" s="86">
        <f t="shared" si="70"/>
        <v>1</v>
      </c>
      <c r="E113" s="63">
        <f t="shared" si="81"/>
        <v>0</v>
      </c>
      <c r="F113" s="63">
        <f t="shared" si="82"/>
        <v>1</v>
      </c>
      <c r="G113" s="63">
        <f>SUMIF(calendrier!$B$67:$B$71,$B113,calendrier!C$67:C$71)+SUMIF(calendrier!$I$67:$I$71,$B113,calendrier!G$67:G$71)</f>
        <v>0</v>
      </c>
      <c r="H113" s="86">
        <f t="shared" si="83"/>
        <v>0</v>
      </c>
      <c r="I113" s="86">
        <f t="shared" si="84"/>
        <v>0</v>
      </c>
      <c r="J113" s="86">
        <f t="shared" si="85"/>
        <v>0</v>
      </c>
      <c r="K113" s="86">
        <f t="shared" si="86"/>
        <v>0</v>
      </c>
      <c r="L113" s="86">
        <f t="shared" si="87"/>
        <v>0</v>
      </c>
      <c r="M113" s="86">
        <f t="shared" si="88"/>
        <v>1</v>
      </c>
      <c r="N113" s="86">
        <f>SUMIF(calendrier!$I$67:$I$71,$B113,calendrier!H$67:H$71)+SUMIF(calendrier!$B$67:$B$71,$B113,calendrier!D$67:D$71)</f>
        <v>0</v>
      </c>
      <c r="O113" s="63">
        <f>SUMIF(calendrier!$B$67:$B$71,$B113,calendrier!E$67:E$71)+SUMIF(calendrier!$I$67:$I$71,$B113,calendrier!F$67:F$71)</f>
        <v>0</v>
      </c>
      <c r="P113" s="63">
        <f>SUMIF(calendrier!$B$67:$B$71,$B113,calendrier!F$67:F$71)+SUMIF(calendrier!$I$67:$I$71,$B113,calendrier!E$67:E$71)</f>
        <v>3</v>
      </c>
      <c r="Q113" s="87">
        <f t="shared" si="89"/>
        <v>0</v>
      </c>
      <c r="R113" s="86">
        <f>SUMIF(calendrier!$B$67:$B$71,$B113,calendrier!P$67:P$71)+SUMIF(calendrier!I$67:I$71,$B113,calendrier!Q$67:Q$71)+SUMIF(calendrier!B$67:B$71,$B113,calendrier!R$67:R$71)+SUMIF(calendrier!I$67:I$71,$B113,calendrier!S$67:S$71)+SUMIF(calendrier!B$67:B$71,$B113,calendrier!T$67:T$71)+SUMIF(calendrier!I$67:I$71,$B113,calendrier!U$67:U$71)+SUMIF(calendrier!B$67:B$71,$B113,calendrier!V$67:V$71)+SUMIF(calendrier!I$67:I$71,$B113,calendrier!W$67:W$71)+SUMIF(calendrier!B$67:B$71,$B113,calendrier!X$67:X$71)+SUMIF(calendrier!I$67:I$71,$B113,calendrier!Y$67:Y$71)</f>
        <v>27</v>
      </c>
      <c r="S113" s="86">
        <f>SUMIF(calendrier!I$67:I$71,$B113,calendrier!P$67:P$71)+SUMIF(calendrier!B$67:B$71,$B113,calendrier!Q$67:Q$71)+SUMIF(calendrier!I$67:I$71,$B113,calendrier!R$67:R$71)+SUMIF(calendrier!B$67:B$71,$B113,calendrier!S$67:S$71)+SUMIF(calendrier!I$67:I$71,$B113,calendrier!T$67:T$71)+SUMIF(calendrier!B$67:B$71,$B113,calendrier!U$67:U$71)+SUMIF(calendrier!I$67:I$71,$B113,calendrier!V$67:V$71)+SUMIF(calendrier!B$67:B$71,$B113,calendrier!W$67:W$71)+SUMIF(calendrier!I$67:I$71,$B113,calendrier!X$67:X$71)+SUMIF(calendrier!B$67:B$71,$B113,calendrier!Y$67:Y$71)</f>
        <v>75</v>
      </c>
      <c r="T113" s="87">
        <f t="shared" si="90"/>
        <v>0.36</v>
      </c>
    </row>
    <row r="114" spans="1:20" ht="15">
      <c r="A114" s="71">
        <v>10</v>
      </c>
      <c r="B114" s="91" t="str">
        <f>calendrier!B14</f>
        <v>MONTENAY</v>
      </c>
      <c r="C114" s="85">
        <f t="shared" si="58"/>
        <v>1</v>
      </c>
      <c r="D114" s="86">
        <f t="shared" si="70"/>
        <v>1</v>
      </c>
      <c r="E114" s="63">
        <f t="shared" si="81"/>
        <v>0</v>
      </c>
      <c r="F114" s="63">
        <f t="shared" si="82"/>
        <v>1</v>
      </c>
      <c r="G114" s="63">
        <f>SUMIF(calendrier!$B$67:$B$71,$B114,calendrier!C$67:C$71)+SUMIF(calendrier!$I$67:$I$71,$B114,calendrier!G$67:G$71)</f>
        <v>0</v>
      </c>
      <c r="H114" s="86">
        <f t="shared" si="83"/>
        <v>0</v>
      </c>
      <c r="I114" s="86">
        <f t="shared" si="84"/>
        <v>0</v>
      </c>
      <c r="J114" s="86">
        <f t="shared" si="85"/>
        <v>0</v>
      </c>
      <c r="K114" s="86">
        <f t="shared" si="86"/>
        <v>0</v>
      </c>
      <c r="L114" s="86">
        <f t="shared" si="87"/>
        <v>1</v>
      </c>
      <c r="M114" s="86">
        <f t="shared" si="88"/>
        <v>0</v>
      </c>
      <c r="N114" s="86">
        <f>SUMIF(calendrier!$I$67:$I$71,$B114,calendrier!H$67:H$71)+SUMIF(calendrier!$B$67:$B$71,$B114,calendrier!D$67:D$71)</f>
        <v>0</v>
      </c>
      <c r="O114" s="63">
        <f>SUMIF(calendrier!$B$67:$B$71,$B114,calendrier!E$67:E$71)+SUMIF(calendrier!$I$67:$I$71,$B114,calendrier!F$67:F$71)</f>
        <v>1</v>
      </c>
      <c r="P114" s="63">
        <f>SUMIF(calendrier!$B$67:$B$71,$B114,calendrier!F$67:F$71)+SUMIF(calendrier!$I$67:$I$71,$B114,calendrier!E$67:E$71)</f>
        <v>3</v>
      </c>
      <c r="Q114" s="87">
        <f t="shared" si="89"/>
        <v>0.3333333333333333</v>
      </c>
      <c r="R114" s="86">
        <f>SUMIF(calendrier!$B$67:$B$71,$B114,calendrier!P$67:P$71)+SUMIF(calendrier!I$67:I$71,$B114,calendrier!Q$67:Q$71)+SUMIF(calendrier!B$67:B$71,$B114,calendrier!R$67:R$71)+SUMIF(calendrier!I$67:I$71,$B114,calendrier!S$67:S$71)+SUMIF(calendrier!B$67:B$71,$B114,calendrier!T$67:T$71)+SUMIF(calendrier!I$67:I$71,$B114,calendrier!U$67:U$71)+SUMIF(calendrier!B$67:B$71,$B114,calendrier!V$67:V$71)+SUMIF(calendrier!I$67:I$71,$B114,calendrier!W$67:W$71)+SUMIF(calendrier!B$67:B$71,$B114,calendrier!X$67:X$71)+SUMIF(calendrier!I$67:I$71,$B114,calendrier!Y$67:Y$71)</f>
        <v>65</v>
      </c>
      <c r="S114" s="86">
        <f>SUMIF(calendrier!I$67:I$71,$B114,calendrier!P$67:P$71)+SUMIF(calendrier!B$67:B$71,$B114,calendrier!Q$67:Q$71)+SUMIF(calendrier!I$67:I$71,$B114,calendrier!R$67:R$71)+SUMIF(calendrier!B$67:B$71,$B114,calendrier!S$67:S$71)+SUMIF(calendrier!I$67:I$71,$B114,calendrier!T$67:T$71)+SUMIF(calendrier!B$67:B$71,$B114,calendrier!U$67:U$71)+SUMIF(calendrier!I$67:I$71,$B114,calendrier!V$67:V$71)+SUMIF(calendrier!B$67:B$71,$B114,calendrier!W$67:W$71)+SUMIF(calendrier!I$67:I$71,$B114,calendrier!X$67:X$71)+SUMIF(calendrier!B$67:B$71,$B114,calendrier!Y$67:Y$71)</f>
        <v>81</v>
      </c>
      <c r="T114" s="87">
        <f t="shared" si="90"/>
        <v>0.8024691358024691</v>
      </c>
    </row>
    <row r="115" spans="3:16" ht="15">
      <c r="C115" s="85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2:16" ht="15">
      <c r="B116" s="71" t="s">
        <v>40</v>
      </c>
      <c r="C116" s="85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2:20" ht="15">
      <c r="B117" s="72"/>
      <c r="C117" s="93"/>
      <c r="D117" s="74"/>
      <c r="E117" s="74"/>
      <c r="F117" s="74"/>
      <c r="G117" s="75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6"/>
    </row>
    <row r="118" spans="2:20" ht="15">
      <c r="B118" s="90" t="s">
        <v>16</v>
      </c>
      <c r="C118" s="93"/>
      <c r="D118" s="80" t="s">
        <v>18</v>
      </c>
      <c r="E118" s="80" t="s">
        <v>19</v>
      </c>
      <c r="F118" s="80" t="s">
        <v>20</v>
      </c>
      <c r="G118" s="80" t="s">
        <v>54</v>
      </c>
      <c r="H118" s="80" t="s">
        <v>21</v>
      </c>
      <c r="I118" s="80" t="s">
        <v>22</v>
      </c>
      <c r="J118" s="80" t="s">
        <v>23</v>
      </c>
      <c r="K118" s="80" t="s">
        <v>24</v>
      </c>
      <c r="L118" s="80" t="s">
        <v>25</v>
      </c>
      <c r="M118" s="80" t="s">
        <v>26</v>
      </c>
      <c r="N118" s="80" t="s">
        <v>55</v>
      </c>
      <c r="O118" s="80" t="s">
        <v>27</v>
      </c>
      <c r="P118" s="80" t="s">
        <v>28</v>
      </c>
      <c r="Q118" s="80" t="s">
        <v>29</v>
      </c>
      <c r="R118" s="80" t="s">
        <v>30</v>
      </c>
      <c r="S118" s="80" t="s">
        <v>31</v>
      </c>
      <c r="T118" s="80" t="s">
        <v>29</v>
      </c>
    </row>
    <row r="119" spans="1:20" ht="15">
      <c r="A119" s="71">
        <v>1</v>
      </c>
      <c r="B119" s="91" t="str">
        <f>calendrier!B5</f>
        <v>LE PERTRE 1</v>
      </c>
      <c r="C119" s="85">
        <f t="shared" si="58"/>
        <v>1</v>
      </c>
      <c r="D119" s="86">
        <f t="shared" si="70"/>
        <v>1</v>
      </c>
      <c r="E119" s="63">
        <f aca="true" t="shared" si="91" ref="E119:E128">H119+I119+J119</f>
        <v>0</v>
      </c>
      <c r="F119" s="63">
        <f aca="true" t="shared" si="92" ref="F119:F128">K119+L119+M119</f>
        <v>1</v>
      </c>
      <c r="G119" s="63">
        <f>SUMIF(calendrier!$B$74:$B$78,$B119,calendrier!C$74:C$78)+SUMIF(calendrier!$I$74:$I$78,$B119,calendrier!G$74:G$78)</f>
        <v>0</v>
      </c>
      <c r="H119" s="86">
        <f aca="true" t="shared" si="93" ref="H119:H128">IF($O119-$P119=3,1,0)</f>
        <v>0</v>
      </c>
      <c r="I119" s="86">
        <f aca="true" t="shared" si="94" ref="I119:I128">IF($O119-$P119=2,1,0)</f>
        <v>0</v>
      </c>
      <c r="J119" s="86">
        <f aca="true" t="shared" si="95" ref="J119:J128">IF($O119-$P119=1,1,0)</f>
        <v>0</v>
      </c>
      <c r="K119" s="86">
        <f aca="true" t="shared" si="96" ref="K119:K128">IF($O119-$P119=-1,1,0)</f>
        <v>0</v>
      </c>
      <c r="L119" s="86">
        <f aca="true" t="shared" si="97" ref="L119:L128">IF($O119-$P119=-2,1,0)</f>
        <v>0</v>
      </c>
      <c r="M119" s="86">
        <f aca="true" t="shared" si="98" ref="M119:M128">IF($O119-$P119=-3,1,0)</f>
        <v>1</v>
      </c>
      <c r="N119" s="86">
        <f>SUMIF(calendrier!$I$74:$I$78,$B119,calendrier!H$74:H$78)+SUMIF(calendrier!$B$74:$B$78,$B119,calendrier!D$74:D$78)</f>
        <v>0</v>
      </c>
      <c r="O119" s="63">
        <f>SUMIF(calendrier!$B$74:$B$78,$B119,calendrier!E$74:E$78)+SUMIF(calendrier!$I$74:$I$78,$B119,calendrier!F$74:F$78)</f>
        <v>0</v>
      </c>
      <c r="P119" s="63">
        <f>SUMIF(calendrier!$B$74:$B$78,$B119,calendrier!F$74:F$78)+SUMIF(calendrier!$I$74:$I$78,$B119,calendrier!E$74:E$78)</f>
        <v>3</v>
      </c>
      <c r="Q119" s="87">
        <f aca="true" t="shared" si="99" ref="Q119:Q128">O119/P119</f>
        <v>0</v>
      </c>
      <c r="R119" s="86">
        <f>SUMIF(calendrier!$B$74:$B$78,$B119,calendrier!P$74:P$78)+SUMIF(calendrier!I$74:I$78,$B119,calendrier!Q$74:Q$78)+SUMIF(calendrier!B$74:B$78,$B119,calendrier!R$74:R$78)+SUMIF(calendrier!I$74:I$78,$B119,calendrier!S$74:S$78)+SUMIF(calendrier!B$74:B$78,$B119,calendrier!T$74:T$78)+SUMIF(calendrier!I$74:I$78,$B119,calendrier!U$74:U$78)+SUMIF(calendrier!B$74:B$78,$B119,calendrier!V$74:V$78)+SUMIF(calendrier!I$74:I$78,$B119,calendrier!W$74:W$78)+SUMIF(calendrier!B$74:B$78,$B119,calendrier!X$74:X$78)+SUMIF(calendrier!I$74:I$78,$B119,calendrier!Y$74:Y$78)</f>
        <v>48</v>
      </c>
      <c r="S119" s="86">
        <f>SUMIF(calendrier!I$74:I$78,$B119,calendrier!P$74:P$78)+SUMIF(calendrier!B$74:B$78,$B119,calendrier!Q$74:Q$78)+SUMIF(calendrier!I$74:I$78,$B119,calendrier!R$74:R$78)+SUMIF(calendrier!B$74:B$78,$B119,calendrier!S$74:S$78)+SUMIF(calendrier!I$74:I$78,$B119,calendrier!T$74:T$78)+SUMIF(calendrier!B$74:B$78,$B119,calendrier!U$74:U$78)+SUMIF(calendrier!I$74:I$78,$B119,calendrier!V$74:V$78)+SUMIF(calendrier!B$74:B$78,$B119,calendrier!W$74:W$78)+SUMIF(calendrier!I$74:I$78,$B119,calendrier!X$74:X$78)+SUMIF(calendrier!B$74:B$78,$B119,calendrier!Y$74:Y$78)</f>
        <v>75</v>
      </c>
      <c r="T119" s="87">
        <f aca="true" t="shared" si="100" ref="T119:T128">R119/S119</f>
        <v>0.64</v>
      </c>
    </row>
    <row r="120" spans="1:20" ht="15">
      <c r="A120" s="71">
        <v>2</v>
      </c>
      <c r="B120" s="91" t="str">
        <f>calendrier!B6</f>
        <v>GOSNE</v>
      </c>
      <c r="C120" s="85">
        <f t="shared" si="58"/>
        <v>4</v>
      </c>
      <c r="D120" s="86">
        <f t="shared" si="70"/>
        <v>1</v>
      </c>
      <c r="E120" s="63">
        <f t="shared" si="91"/>
        <v>1</v>
      </c>
      <c r="F120" s="63">
        <f t="shared" si="92"/>
        <v>0</v>
      </c>
      <c r="G120" s="63">
        <f>SUMIF(calendrier!$B$74:$B$78,$B120,calendrier!C$74:C$78)+SUMIF(calendrier!$I$74:$I$78,$B120,calendrier!G$74:G$78)</f>
        <v>0</v>
      </c>
      <c r="H120" s="86">
        <f t="shared" si="93"/>
        <v>1</v>
      </c>
      <c r="I120" s="86">
        <f t="shared" si="94"/>
        <v>0</v>
      </c>
      <c r="J120" s="86">
        <f t="shared" si="95"/>
        <v>0</v>
      </c>
      <c r="K120" s="86">
        <f t="shared" si="96"/>
        <v>0</v>
      </c>
      <c r="L120" s="86">
        <f t="shared" si="97"/>
        <v>0</v>
      </c>
      <c r="M120" s="86">
        <f t="shared" si="98"/>
        <v>0</v>
      </c>
      <c r="N120" s="86">
        <f>SUMIF(calendrier!$I$74:$I$78,$B120,calendrier!H$74:H$78)+SUMIF(calendrier!$B$74:$B$78,$B120,calendrier!D$74:D$78)</f>
        <v>0</v>
      </c>
      <c r="O120" s="63">
        <f>SUMIF(calendrier!$B$74:$B$78,$B120,calendrier!E$74:E$78)+SUMIF(calendrier!$I$74:$I$78,$B120,calendrier!F$74:F$78)</f>
        <v>3</v>
      </c>
      <c r="P120" s="63">
        <f>SUMIF(calendrier!$B$74:$B$78,$B120,calendrier!F$74:F$78)+SUMIF(calendrier!$I$74:$I$78,$B120,calendrier!E$74:E$78)</f>
        <v>0</v>
      </c>
      <c r="Q120" s="87" t="e">
        <f t="shared" si="99"/>
        <v>#DIV/0!</v>
      </c>
      <c r="R120" s="86">
        <f>SUMIF(calendrier!$B$74:$B$78,$B120,calendrier!P$74:P$78)+SUMIF(calendrier!I$74:I$78,$B120,calendrier!Q$74:Q$78)+SUMIF(calendrier!B$74:B$78,$B120,calendrier!R$74:R$78)+SUMIF(calendrier!I$74:I$78,$B120,calendrier!S$74:S$78)+SUMIF(calendrier!B$74:B$78,$B120,calendrier!T$74:T$78)+SUMIF(calendrier!I$74:I$78,$B120,calendrier!U$74:U$78)+SUMIF(calendrier!B$74:B$78,$B120,calendrier!V$74:V$78)+SUMIF(calendrier!I$74:I$78,$B120,calendrier!W$74:W$78)+SUMIF(calendrier!B$74:B$78,$B120,calendrier!X$74:X$78)+SUMIF(calendrier!I$74:I$78,$B120,calendrier!Y$74:Y$78)</f>
        <v>75</v>
      </c>
      <c r="S120" s="86">
        <f>SUMIF(calendrier!I$74:I$78,$B120,calendrier!P$74:P$78)+SUMIF(calendrier!B$74:B$78,$B120,calendrier!Q$74:Q$78)+SUMIF(calendrier!I$74:I$78,$B120,calendrier!R$74:R$78)+SUMIF(calendrier!B$74:B$78,$B120,calendrier!S$74:S$78)+SUMIF(calendrier!I$74:I$78,$B120,calendrier!T$74:T$78)+SUMIF(calendrier!B$74:B$78,$B120,calendrier!U$74:U$78)+SUMIF(calendrier!I$74:I$78,$B120,calendrier!V$74:V$78)+SUMIF(calendrier!B$74:B$78,$B120,calendrier!W$74:W$78)+SUMIF(calendrier!I$74:I$78,$B120,calendrier!X$74:X$78)+SUMIF(calendrier!B$74:B$78,$B120,calendrier!Y$74:Y$78)</f>
        <v>48</v>
      </c>
      <c r="T120" s="87">
        <f t="shared" si="100"/>
        <v>1.5625</v>
      </c>
    </row>
    <row r="121" spans="1:20" ht="15">
      <c r="A121" s="71">
        <v>3</v>
      </c>
      <c r="B121" s="91" t="str">
        <f>calendrier!B7</f>
        <v>JAVENE 1</v>
      </c>
      <c r="C121" s="85">
        <f t="shared" si="58"/>
        <v>4</v>
      </c>
      <c r="D121" s="86">
        <f t="shared" si="70"/>
        <v>1</v>
      </c>
      <c r="E121" s="63">
        <f t="shared" si="91"/>
        <v>1</v>
      </c>
      <c r="F121" s="63">
        <f t="shared" si="92"/>
        <v>0</v>
      </c>
      <c r="G121" s="63">
        <f>SUMIF(calendrier!$B$74:$B$78,$B121,calendrier!C$74:C$78)+SUMIF(calendrier!$I$74:$I$78,$B121,calendrier!G$74:G$78)</f>
        <v>0</v>
      </c>
      <c r="H121" s="86">
        <f t="shared" si="93"/>
        <v>1</v>
      </c>
      <c r="I121" s="86">
        <f t="shared" si="94"/>
        <v>0</v>
      </c>
      <c r="J121" s="86">
        <f t="shared" si="95"/>
        <v>0</v>
      </c>
      <c r="K121" s="86">
        <f t="shared" si="96"/>
        <v>0</v>
      </c>
      <c r="L121" s="86">
        <f t="shared" si="97"/>
        <v>0</v>
      </c>
      <c r="M121" s="86">
        <f t="shared" si="98"/>
        <v>0</v>
      </c>
      <c r="N121" s="86">
        <f>SUMIF(calendrier!$I$74:$I$78,$B121,calendrier!H$74:H$78)+SUMIF(calendrier!$B$74:$B$78,$B121,calendrier!D$74:D$78)</f>
        <v>0</v>
      </c>
      <c r="O121" s="63">
        <f>SUMIF(calendrier!$B$74:$B$78,$B121,calendrier!E$74:E$78)+SUMIF(calendrier!$I$74:$I$78,$B121,calendrier!F$74:F$78)</f>
        <v>3</v>
      </c>
      <c r="P121" s="63">
        <f>SUMIF(calendrier!$B$74:$B$78,$B121,calendrier!F$74:F$78)+SUMIF(calendrier!$I$74:$I$78,$B121,calendrier!E$74:E$78)</f>
        <v>0</v>
      </c>
      <c r="Q121" s="87" t="e">
        <f t="shared" si="99"/>
        <v>#DIV/0!</v>
      </c>
      <c r="R121" s="86">
        <f>SUMIF(calendrier!$B$74:$B$78,$B121,calendrier!P$74:P$78)+SUMIF(calendrier!I$74:I$78,$B121,calendrier!Q$74:Q$78)+SUMIF(calendrier!B$74:B$78,$B121,calendrier!R$74:R$78)+SUMIF(calendrier!I$74:I$78,$B121,calendrier!S$74:S$78)+SUMIF(calendrier!B$74:B$78,$B121,calendrier!T$74:T$78)+SUMIF(calendrier!I$74:I$78,$B121,calendrier!U$74:U$78)+SUMIF(calendrier!B$74:B$78,$B121,calendrier!V$74:V$78)+SUMIF(calendrier!I$74:I$78,$B121,calendrier!W$74:W$78)+SUMIF(calendrier!B$74:B$78,$B121,calendrier!X$74:X$78)+SUMIF(calendrier!I$74:I$78,$B121,calendrier!Y$74:Y$78)</f>
        <v>75</v>
      </c>
      <c r="S121" s="86">
        <f>SUMIF(calendrier!I$74:I$78,$B121,calendrier!P$74:P$78)+SUMIF(calendrier!B$74:B$78,$B121,calendrier!Q$74:Q$78)+SUMIF(calendrier!I$74:I$78,$B121,calendrier!R$74:R$78)+SUMIF(calendrier!B$74:B$78,$B121,calendrier!S$74:S$78)+SUMIF(calendrier!I$74:I$78,$B121,calendrier!T$74:T$78)+SUMIF(calendrier!B$74:B$78,$B121,calendrier!U$74:U$78)+SUMIF(calendrier!I$74:I$78,$B121,calendrier!V$74:V$78)+SUMIF(calendrier!B$74:B$78,$B121,calendrier!W$74:W$78)+SUMIF(calendrier!I$74:I$78,$B121,calendrier!X$74:X$78)+SUMIF(calendrier!B$74:B$78,$B121,calendrier!Y$74:Y$78)</f>
        <v>52</v>
      </c>
      <c r="T121" s="87">
        <f t="shared" si="100"/>
        <v>1.4423076923076923</v>
      </c>
    </row>
    <row r="122" spans="1:20" ht="15">
      <c r="A122" s="71">
        <v>4</v>
      </c>
      <c r="B122" s="91" t="str">
        <f>calendrier!B8</f>
        <v>LE PERTRE 2</v>
      </c>
      <c r="C122" s="85">
        <f t="shared" si="58"/>
        <v>1</v>
      </c>
      <c r="D122" s="86">
        <f t="shared" si="70"/>
        <v>1</v>
      </c>
      <c r="E122" s="63">
        <f t="shared" si="91"/>
        <v>0</v>
      </c>
      <c r="F122" s="63">
        <f t="shared" si="92"/>
        <v>1</v>
      </c>
      <c r="G122" s="63">
        <f>SUMIF(calendrier!$B$74:$B$78,$B122,calendrier!C$74:C$78)+SUMIF(calendrier!$I$74:$I$78,$B122,calendrier!G$74:G$78)</f>
        <v>0</v>
      </c>
      <c r="H122" s="86">
        <f t="shared" si="93"/>
        <v>0</v>
      </c>
      <c r="I122" s="86">
        <f t="shared" si="94"/>
        <v>0</v>
      </c>
      <c r="J122" s="86">
        <f t="shared" si="95"/>
        <v>0</v>
      </c>
      <c r="K122" s="86">
        <f t="shared" si="96"/>
        <v>0</v>
      </c>
      <c r="L122" s="86">
        <f t="shared" si="97"/>
        <v>1</v>
      </c>
      <c r="M122" s="86">
        <f t="shared" si="98"/>
        <v>0</v>
      </c>
      <c r="N122" s="86">
        <f>SUMIF(calendrier!$I$74:$I$78,$B122,calendrier!H$74:H$78)+SUMIF(calendrier!$B$74:$B$78,$B122,calendrier!D$74:D$78)</f>
        <v>0</v>
      </c>
      <c r="O122" s="63">
        <f>SUMIF(calendrier!$B$74:$B$78,$B122,calendrier!E$74:E$78)+SUMIF(calendrier!$I$74:$I$78,$B122,calendrier!F$74:F$78)</f>
        <v>1</v>
      </c>
      <c r="P122" s="63">
        <f>SUMIF(calendrier!$B$74:$B$78,$B122,calendrier!F$74:F$78)+SUMIF(calendrier!$I$74:$I$78,$B122,calendrier!E$74:E$78)</f>
        <v>3</v>
      </c>
      <c r="Q122" s="87">
        <f t="shared" si="99"/>
        <v>0.3333333333333333</v>
      </c>
      <c r="R122" s="86">
        <f>SUMIF(calendrier!$B$74:$B$78,$B122,calendrier!P$74:P$78)+SUMIF(calendrier!I$74:I$78,$B122,calendrier!Q$74:Q$78)+SUMIF(calendrier!B$74:B$78,$B122,calendrier!R$74:R$78)+SUMIF(calendrier!I$74:I$78,$B122,calendrier!S$74:S$78)+SUMIF(calendrier!B$74:B$78,$B122,calendrier!T$74:T$78)+SUMIF(calendrier!I$74:I$78,$B122,calendrier!U$74:U$78)+SUMIF(calendrier!B$74:B$78,$B122,calendrier!V$74:V$78)+SUMIF(calendrier!I$74:I$78,$B122,calendrier!W$74:W$78)+SUMIF(calendrier!B$74:B$78,$B122,calendrier!X$74:X$78)+SUMIF(calendrier!I$74:I$78,$B122,calendrier!Y$74:Y$78)</f>
        <v>58</v>
      </c>
      <c r="S122" s="86">
        <f>SUMIF(calendrier!I$74:I$78,$B122,calendrier!P$74:P$78)+SUMIF(calendrier!B$74:B$78,$B122,calendrier!Q$74:Q$78)+SUMIF(calendrier!I$74:I$78,$B122,calendrier!R$74:R$78)+SUMIF(calendrier!B$74:B$78,$B122,calendrier!S$74:S$78)+SUMIF(calendrier!I$74:I$78,$B122,calendrier!T$74:T$78)+SUMIF(calendrier!B$74:B$78,$B122,calendrier!U$74:U$78)+SUMIF(calendrier!I$74:I$78,$B122,calendrier!V$74:V$78)+SUMIF(calendrier!B$74:B$78,$B122,calendrier!W$74:W$78)+SUMIF(calendrier!I$74:I$78,$B122,calendrier!X$74:X$78)+SUMIF(calendrier!B$74:B$78,$B122,calendrier!Y$74:Y$78)</f>
        <v>93</v>
      </c>
      <c r="T122" s="87">
        <f t="shared" si="100"/>
        <v>0.6236559139784946</v>
      </c>
    </row>
    <row r="123" spans="1:20" ht="15">
      <c r="A123" s="71">
        <v>5</v>
      </c>
      <c r="B123" s="91" t="str">
        <f>calendrier!B9</f>
        <v>TREMBLAY CHAUVIGNE</v>
      </c>
      <c r="C123" s="85">
        <f t="shared" si="58"/>
        <v>1</v>
      </c>
      <c r="D123" s="86">
        <f t="shared" si="70"/>
        <v>1</v>
      </c>
      <c r="E123" s="63">
        <f t="shared" si="91"/>
        <v>0</v>
      </c>
      <c r="F123" s="63">
        <f t="shared" si="92"/>
        <v>1</v>
      </c>
      <c r="G123" s="63">
        <f>SUMIF(calendrier!$B$74:$B$78,$B123,calendrier!C$74:C$78)+SUMIF(calendrier!$I$74:$I$78,$B123,calendrier!G$74:G$78)</f>
        <v>0</v>
      </c>
      <c r="H123" s="86">
        <f t="shared" si="93"/>
        <v>0</v>
      </c>
      <c r="I123" s="86">
        <f t="shared" si="94"/>
        <v>0</v>
      </c>
      <c r="J123" s="86">
        <f t="shared" si="95"/>
        <v>0</v>
      </c>
      <c r="K123" s="86">
        <f t="shared" si="96"/>
        <v>0</v>
      </c>
      <c r="L123" s="86">
        <f t="shared" si="97"/>
        <v>0</v>
      </c>
      <c r="M123" s="86">
        <f t="shared" si="98"/>
        <v>1</v>
      </c>
      <c r="N123" s="86">
        <f>SUMIF(calendrier!$I$74:$I$78,$B123,calendrier!H$74:H$78)+SUMIF(calendrier!$B$74:$B$78,$B123,calendrier!D$74:D$78)</f>
        <v>0</v>
      </c>
      <c r="O123" s="63">
        <f>SUMIF(calendrier!$B$74:$B$78,$B123,calendrier!E$74:E$78)+SUMIF(calendrier!$I$74:$I$78,$B123,calendrier!F$74:F$78)</f>
        <v>0</v>
      </c>
      <c r="P123" s="63">
        <f>SUMIF(calendrier!$B$74:$B$78,$B123,calendrier!F$74:F$78)+SUMIF(calendrier!$I$74:$I$78,$B123,calendrier!E$74:E$78)</f>
        <v>3</v>
      </c>
      <c r="Q123" s="87">
        <f t="shared" si="99"/>
        <v>0</v>
      </c>
      <c r="R123" s="86">
        <f>SUMIF(calendrier!$B$74:$B$78,$B123,calendrier!P$74:P$78)+SUMIF(calendrier!I$74:I$78,$B123,calendrier!Q$74:Q$78)+SUMIF(calendrier!B$74:B$78,$B123,calendrier!R$74:R$78)+SUMIF(calendrier!I$74:I$78,$B123,calendrier!S$74:S$78)+SUMIF(calendrier!B$74:B$78,$B123,calendrier!T$74:T$78)+SUMIF(calendrier!I$74:I$78,$B123,calendrier!U$74:U$78)+SUMIF(calendrier!B$74:B$78,$B123,calendrier!V$74:V$78)+SUMIF(calendrier!I$74:I$78,$B123,calendrier!W$74:W$78)+SUMIF(calendrier!B$74:B$78,$B123,calendrier!X$74:X$78)+SUMIF(calendrier!I$74:I$78,$B123,calendrier!Y$74:Y$78)</f>
        <v>51</v>
      </c>
      <c r="S123" s="86">
        <f>SUMIF(calendrier!I$74:I$78,$B123,calendrier!P$74:P$78)+SUMIF(calendrier!B$74:B$78,$B123,calendrier!Q$74:Q$78)+SUMIF(calendrier!I$74:I$78,$B123,calendrier!R$74:R$78)+SUMIF(calendrier!B$74:B$78,$B123,calendrier!S$74:S$78)+SUMIF(calendrier!I$74:I$78,$B123,calendrier!T$74:T$78)+SUMIF(calendrier!B$74:B$78,$B123,calendrier!U$74:U$78)+SUMIF(calendrier!I$74:I$78,$B123,calendrier!V$74:V$78)+SUMIF(calendrier!B$74:B$78,$B123,calendrier!W$74:W$78)+SUMIF(calendrier!I$74:I$78,$B123,calendrier!X$74:X$78)+SUMIF(calendrier!B$74:B$78,$B123,calendrier!Y$74:Y$78)</f>
        <v>78</v>
      </c>
      <c r="T123" s="87">
        <f t="shared" si="100"/>
        <v>0.6538461538461539</v>
      </c>
    </row>
    <row r="124" spans="1:20" ht="15">
      <c r="A124" s="71">
        <v>6</v>
      </c>
      <c r="B124" s="91" t="str">
        <f>calendrier!B10</f>
        <v>ROMAGNE</v>
      </c>
      <c r="C124" s="85">
        <f t="shared" si="58"/>
        <v>4</v>
      </c>
      <c r="D124" s="86">
        <f t="shared" si="70"/>
        <v>1</v>
      </c>
      <c r="E124" s="63">
        <f t="shared" si="91"/>
        <v>1</v>
      </c>
      <c r="F124" s="63">
        <f t="shared" si="92"/>
        <v>0</v>
      </c>
      <c r="G124" s="63">
        <f>SUMIF(calendrier!$B$74:$B$78,$B124,calendrier!C$74:C$78)+SUMIF(calendrier!$I$74:$I$78,$B124,calendrier!G$74:G$78)</f>
        <v>0</v>
      </c>
      <c r="H124" s="86">
        <f t="shared" si="93"/>
        <v>1</v>
      </c>
      <c r="I124" s="86">
        <f t="shared" si="94"/>
        <v>0</v>
      </c>
      <c r="J124" s="86">
        <f t="shared" si="95"/>
        <v>0</v>
      </c>
      <c r="K124" s="86">
        <f t="shared" si="96"/>
        <v>0</v>
      </c>
      <c r="L124" s="86">
        <f t="shared" si="97"/>
        <v>0</v>
      </c>
      <c r="M124" s="86">
        <f t="shared" si="98"/>
        <v>0</v>
      </c>
      <c r="N124" s="86">
        <f>SUMIF(calendrier!$I$74:$I$78,$B124,calendrier!H$74:H$78)+SUMIF(calendrier!$B$74:$B$78,$B124,calendrier!D$74:D$78)</f>
        <v>0</v>
      </c>
      <c r="O124" s="63">
        <f>SUMIF(calendrier!$B$74:$B$78,$B124,calendrier!E$74:E$78)+SUMIF(calendrier!$I$74:$I$78,$B124,calendrier!F$74:F$78)</f>
        <v>3</v>
      </c>
      <c r="P124" s="63">
        <f>SUMIF(calendrier!$B$74:$B$78,$B124,calendrier!F$74:F$78)+SUMIF(calendrier!$I$74:$I$78,$B124,calendrier!E$74:E$78)</f>
        <v>0</v>
      </c>
      <c r="Q124" s="87" t="e">
        <f t="shared" si="99"/>
        <v>#DIV/0!</v>
      </c>
      <c r="R124" s="86">
        <f>SUMIF(calendrier!$B$74:$B$78,$B124,calendrier!P$74:P$78)+SUMIF(calendrier!I$74:I$78,$B124,calendrier!Q$74:Q$78)+SUMIF(calendrier!B$74:B$78,$B124,calendrier!R$74:R$78)+SUMIF(calendrier!I$74:I$78,$B124,calendrier!S$74:S$78)+SUMIF(calendrier!B$74:B$78,$B124,calendrier!T$74:T$78)+SUMIF(calendrier!I$74:I$78,$B124,calendrier!U$74:U$78)+SUMIF(calendrier!B$74:B$78,$B124,calendrier!V$74:V$78)+SUMIF(calendrier!I$74:I$78,$B124,calendrier!W$74:W$78)+SUMIF(calendrier!B$74:B$78,$B124,calendrier!X$74:X$78)+SUMIF(calendrier!I$74:I$78,$B124,calendrier!Y$74:Y$78)</f>
        <v>80</v>
      </c>
      <c r="S124" s="86">
        <f>SUMIF(calendrier!I$74:I$78,$B124,calendrier!P$74:P$78)+SUMIF(calendrier!B$74:B$78,$B124,calendrier!Q$74:Q$78)+SUMIF(calendrier!I$74:I$78,$B124,calendrier!R$74:R$78)+SUMIF(calendrier!B$74:B$78,$B124,calendrier!S$74:S$78)+SUMIF(calendrier!I$74:I$78,$B124,calendrier!T$74:T$78)+SUMIF(calendrier!B$74:B$78,$B124,calendrier!U$74:U$78)+SUMIF(calendrier!I$74:I$78,$B124,calendrier!V$74:V$78)+SUMIF(calendrier!B$74:B$78,$B124,calendrier!W$74:W$78)+SUMIF(calendrier!I$74:I$78,$B124,calendrier!X$74:X$78)+SUMIF(calendrier!B$74:B$78,$B124,calendrier!Y$74:Y$78)</f>
        <v>73</v>
      </c>
      <c r="T124" s="87">
        <f t="shared" si="100"/>
        <v>1.095890410958904</v>
      </c>
    </row>
    <row r="125" spans="1:20" ht="15">
      <c r="A125" s="71">
        <v>7</v>
      </c>
      <c r="B125" s="91" t="str">
        <f>calendrier!B11</f>
        <v>ST BRICE EN COGLES</v>
      </c>
      <c r="C125" s="85">
        <f t="shared" si="58"/>
        <v>4</v>
      </c>
      <c r="D125" s="86">
        <f t="shared" si="70"/>
        <v>1</v>
      </c>
      <c r="E125" s="63">
        <f t="shared" si="91"/>
        <v>1</v>
      </c>
      <c r="F125" s="63">
        <f t="shared" si="92"/>
        <v>0</v>
      </c>
      <c r="G125" s="63">
        <f>SUMIF(calendrier!$B$74:$B$78,$B125,calendrier!C$74:C$78)+SUMIF(calendrier!$I$74:$I$78,$B125,calendrier!G$74:G$78)</f>
        <v>0</v>
      </c>
      <c r="H125" s="86">
        <f t="shared" si="93"/>
        <v>1</v>
      </c>
      <c r="I125" s="86">
        <f t="shared" si="94"/>
        <v>0</v>
      </c>
      <c r="J125" s="86">
        <f t="shared" si="95"/>
        <v>0</v>
      </c>
      <c r="K125" s="86">
        <f t="shared" si="96"/>
        <v>0</v>
      </c>
      <c r="L125" s="86">
        <f t="shared" si="97"/>
        <v>0</v>
      </c>
      <c r="M125" s="86">
        <f t="shared" si="98"/>
        <v>0</v>
      </c>
      <c r="N125" s="86">
        <f>SUMIF(calendrier!$I$74:$I$78,$B125,calendrier!H$74:H$78)+SUMIF(calendrier!$B$74:$B$78,$B125,calendrier!D$74:D$78)</f>
        <v>0</v>
      </c>
      <c r="O125" s="63">
        <f>SUMIF(calendrier!$B$74:$B$78,$B125,calendrier!E$74:E$78)+SUMIF(calendrier!$I$74:$I$78,$B125,calendrier!F$74:F$78)</f>
        <v>3</v>
      </c>
      <c r="P125" s="63">
        <f>SUMIF(calendrier!$B$74:$B$78,$B125,calendrier!F$74:F$78)+SUMIF(calendrier!$I$74:$I$78,$B125,calendrier!E$74:E$78)</f>
        <v>0</v>
      </c>
      <c r="Q125" s="87" t="e">
        <f t="shared" si="99"/>
        <v>#DIV/0!</v>
      </c>
      <c r="R125" s="86">
        <f>SUMIF(calendrier!$B$74:$B$78,$B125,calendrier!P$74:P$78)+SUMIF(calendrier!I$74:I$78,$B125,calendrier!Q$74:Q$78)+SUMIF(calendrier!B$74:B$78,$B125,calendrier!R$74:R$78)+SUMIF(calendrier!I$74:I$78,$B125,calendrier!S$74:S$78)+SUMIF(calendrier!B$74:B$78,$B125,calendrier!T$74:T$78)+SUMIF(calendrier!I$74:I$78,$B125,calendrier!U$74:U$78)+SUMIF(calendrier!B$74:B$78,$B125,calendrier!V$74:V$78)+SUMIF(calendrier!I$74:I$78,$B125,calendrier!W$74:W$78)+SUMIF(calendrier!B$74:B$78,$B125,calendrier!X$74:X$78)+SUMIF(calendrier!I$74:I$78,$B125,calendrier!Y$74:Y$78)</f>
        <v>78</v>
      </c>
      <c r="S125" s="86">
        <f>SUMIF(calendrier!I$74:I$78,$B125,calendrier!P$74:P$78)+SUMIF(calendrier!B$74:B$78,$B125,calendrier!Q$74:Q$78)+SUMIF(calendrier!I$74:I$78,$B125,calendrier!R$74:R$78)+SUMIF(calendrier!B$74:B$78,$B125,calendrier!S$74:S$78)+SUMIF(calendrier!I$74:I$78,$B125,calendrier!T$74:T$78)+SUMIF(calendrier!B$74:B$78,$B125,calendrier!U$74:U$78)+SUMIF(calendrier!I$74:I$78,$B125,calendrier!V$74:V$78)+SUMIF(calendrier!B$74:B$78,$B125,calendrier!W$74:W$78)+SUMIF(calendrier!I$74:I$78,$B125,calendrier!X$74:X$78)+SUMIF(calendrier!B$74:B$78,$B125,calendrier!Y$74:Y$78)</f>
        <v>51</v>
      </c>
      <c r="T125" s="87">
        <f t="shared" si="100"/>
        <v>1.5294117647058822</v>
      </c>
    </row>
    <row r="126" spans="1:20" ht="15">
      <c r="A126" s="71">
        <v>8</v>
      </c>
      <c r="B126" s="91" t="str">
        <f>calendrier!B12</f>
        <v>JAVENE 2</v>
      </c>
      <c r="C126" s="85">
        <f t="shared" si="58"/>
        <v>4</v>
      </c>
      <c r="D126" s="86">
        <f t="shared" si="70"/>
        <v>1</v>
      </c>
      <c r="E126" s="63">
        <f t="shared" si="91"/>
        <v>1</v>
      </c>
      <c r="F126" s="63">
        <f t="shared" si="92"/>
        <v>0</v>
      </c>
      <c r="G126" s="63">
        <f>SUMIF(calendrier!$B$74:$B$78,$B126,calendrier!C$74:C$78)+SUMIF(calendrier!$I$74:$I$78,$B126,calendrier!G$74:G$78)</f>
        <v>0</v>
      </c>
      <c r="H126" s="86">
        <f t="shared" si="93"/>
        <v>0</v>
      </c>
      <c r="I126" s="86">
        <f t="shared" si="94"/>
        <v>1</v>
      </c>
      <c r="J126" s="86">
        <f t="shared" si="95"/>
        <v>0</v>
      </c>
      <c r="K126" s="86">
        <f t="shared" si="96"/>
        <v>0</v>
      </c>
      <c r="L126" s="86">
        <f t="shared" si="97"/>
        <v>0</v>
      </c>
      <c r="M126" s="86">
        <f t="shared" si="98"/>
        <v>0</v>
      </c>
      <c r="N126" s="86">
        <f>SUMIF(calendrier!$I$74:$I$78,$B126,calendrier!H$74:H$78)+SUMIF(calendrier!$B$74:$B$78,$B126,calendrier!D$74:D$78)</f>
        <v>0</v>
      </c>
      <c r="O126" s="63">
        <f>SUMIF(calendrier!$B$74:$B$78,$B126,calendrier!E$74:E$78)+SUMIF(calendrier!$I$74:$I$78,$B126,calendrier!F$74:F$78)</f>
        <v>3</v>
      </c>
      <c r="P126" s="63">
        <f>SUMIF(calendrier!$B$74:$B$78,$B126,calendrier!F$74:F$78)+SUMIF(calendrier!$I$74:$I$78,$B126,calendrier!E$74:E$78)</f>
        <v>1</v>
      </c>
      <c r="Q126" s="87">
        <f t="shared" si="99"/>
        <v>3</v>
      </c>
      <c r="R126" s="86">
        <f>SUMIF(calendrier!$B$74:$B$78,$B126,calendrier!P$74:P$78)+SUMIF(calendrier!I$74:I$78,$B126,calendrier!Q$74:Q$78)+SUMIF(calendrier!B$74:B$78,$B126,calendrier!R$74:R$78)+SUMIF(calendrier!I$74:I$78,$B126,calendrier!S$74:S$78)+SUMIF(calendrier!B$74:B$78,$B126,calendrier!T$74:T$78)+SUMIF(calendrier!I$74:I$78,$B126,calendrier!U$74:U$78)+SUMIF(calendrier!B$74:B$78,$B126,calendrier!V$74:V$78)+SUMIF(calendrier!I$74:I$78,$B126,calendrier!W$74:W$78)+SUMIF(calendrier!B$74:B$78,$B126,calendrier!X$74:X$78)+SUMIF(calendrier!I$74:I$78,$B126,calendrier!Y$74:Y$78)</f>
        <v>93</v>
      </c>
      <c r="S126" s="86">
        <f>SUMIF(calendrier!I$74:I$78,$B126,calendrier!P$74:P$78)+SUMIF(calendrier!B$74:B$78,$B126,calendrier!Q$74:Q$78)+SUMIF(calendrier!I$74:I$78,$B126,calendrier!R$74:R$78)+SUMIF(calendrier!B$74:B$78,$B126,calendrier!S$74:S$78)+SUMIF(calendrier!I$74:I$78,$B126,calendrier!T$74:T$78)+SUMIF(calendrier!B$74:B$78,$B126,calendrier!U$74:U$78)+SUMIF(calendrier!I$74:I$78,$B126,calendrier!V$74:V$78)+SUMIF(calendrier!B$74:B$78,$B126,calendrier!W$74:W$78)+SUMIF(calendrier!I$74:I$78,$B126,calendrier!X$74:X$78)+SUMIF(calendrier!B$74:B$78,$B126,calendrier!Y$74:Y$78)</f>
        <v>58</v>
      </c>
      <c r="T126" s="87">
        <f t="shared" si="100"/>
        <v>1.603448275862069</v>
      </c>
    </row>
    <row r="127" spans="1:20" ht="15">
      <c r="A127" s="71">
        <v>9</v>
      </c>
      <c r="B127" s="91" t="str">
        <f>calendrier!B13</f>
        <v>ST PIERRE LA COUR</v>
      </c>
      <c r="C127" s="85">
        <f t="shared" si="58"/>
        <v>1</v>
      </c>
      <c r="D127" s="86">
        <f t="shared" si="70"/>
        <v>1</v>
      </c>
      <c r="E127" s="63">
        <f t="shared" si="91"/>
        <v>0</v>
      </c>
      <c r="F127" s="63">
        <f t="shared" si="92"/>
        <v>1</v>
      </c>
      <c r="G127" s="63">
        <f>SUMIF(calendrier!$B$74:$B$78,$B127,calendrier!C$74:C$78)+SUMIF(calendrier!$I$74:$I$78,$B127,calendrier!G$74:G$78)</f>
        <v>0</v>
      </c>
      <c r="H127" s="86">
        <f t="shared" si="93"/>
        <v>0</v>
      </c>
      <c r="I127" s="86">
        <f t="shared" si="94"/>
        <v>0</v>
      </c>
      <c r="J127" s="86">
        <f t="shared" si="95"/>
        <v>0</v>
      </c>
      <c r="K127" s="86">
        <f t="shared" si="96"/>
        <v>0</v>
      </c>
      <c r="L127" s="86">
        <f t="shared" si="97"/>
        <v>0</v>
      </c>
      <c r="M127" s="86">
        <f t="shared" si="98"/>
        <v>1</v>
      </c>
      <c r="N127" s="86">
        <f>SUMIF(calendrier!$I$74:$I$78,$B127,calendrier!H$74:H$78)+SUMIF(calendrier!$B$74:$B$78,$B127,calendrier!D$74:D$78)</f>
        <v>0</v>
      </c>
      <c r="O127" s="63">
        <f>SUMIF(calendrier!$B$74:$B$78,$B127,calendrier!E$74:E$78)+SUMIF(calendrier!$I$74:$I$78,$B127,calendrier!F$74:F$78)</f>
        <v>0</v>
      </c>
      <c r="P127" s="63">
        <f>SUMIF(calendrier!$B$74:$B$78,$B127,calendrier!F$74:F$78)+SUMIF(calendrier!$I$74:$I$78,$B127,calendrier!E$74:E$78)</f>
        <v>3</v>
      </c>
      <c r="Q127" s="87">
        <f t="shared" si="99"/>
        <v>0</v>
      </c>
      <c r="R127" s="86">
        <f>SUMIF(calendrier!$B$74:$B$78,$B127,calendrier!P$74:P$78)+SUMIF(calendrier!I$74:I$78,$B127,calendrier!Q$74:Q$78)+SUMIF(calendrier!B$74:B$78,$B127,calendrier!R$74:R$78)+SUMIF(calendrier!I$74:I$78,$B127,calendrier!S$74:S$78)+SUMIF(calendrier!B$74:B$78,$B127,calendrier!T$74:T$78)+SUMIF(calendrier!I$74:I$78,$B127,calendrier!U$74:U$78)+SUMIF(calendrier!B$74:B$78,$B127,calendrier!V$74:V$78)+SUMIF(calendrier!I$74:I$78,$B127,calendrier!W$74:W$78)+SUMIF(calendrier!B$74:B$78,$B127,calendrier!X$74:X$78)+SUMIF(calendrier!I$74:I$78,$B127,calendrier!Y$74:Y$78)</f>
        <v>52</v>
      </c>
      <c r="S127" s="86">
        <f>SUMIF(calendrier!I$74:I$78,$B127,calendrier!P$74:P$78)+SUMIF(calendrier!B$74:B$78,$B127,calendrier!Q$74:Q$78)+SUMIF(calendrier!I$74:I$78,$B127,calendrier!R$74:R$78)+SUMIF(calendrier!B$74:B$78,$B127,calendrier!S$74:S$78)+SUMIF(calendrier!I$74:I$78,$B127,calendrier!T$74:T$78)+SUMIF(calendrier!B$74:B$78,$B127,calendrier!U$74:U$78)+SUMIF(calendrier!I$74:I$78,$B127,calendrier!V$74:V$78)+SUMIF(calendrier!B$74:B$78,$B127,calendrier!W$74:W$78)+SUMIF(calendrier!I$74:I$78,$B127,calendrier!X$74:X$78)+SUMIF(calendrier!B$74:B$78,$B127,calendrier!Y$74:Y$78)</f>
        <v>75</v>
      </c>
      <c r="T127" s="87">
        <f t="shared" si="100"/>
        <v>0.6933333333333334</v>
      </c>
    </row>
    <row r="128" spans="1:20" ht="15">
      <c r="A128" s="71">
        <v>10</v>
      </c>
      <c r="B128" s="91" t="str">
        <f>calendrier!B14</f>
        <v>MONTENAY</v>
      </c>
      <c r="C128" s="85">
        <f t="shared" si="58"/>
        <v>1</v>
      </c>
      <c r="D128" s="86">
        <f t="shared" si="70"/>
        <v>1</v>
      </c>
      <c r="E128" s="63">
        <f t="shared" si="91"/>
        <v>0</v>
      </c>
      <c r="F128" s="63">
        <f t="shared" si="92"/>
        <v>1</v>
      </c>
      <c r="G128" s="63">
        <f>SUMIF(calendrier!$B$74:$B$78,$B128,calendrier!C$74:C$78)+SUMIF(calendrier!$I$74:$I$78,$B128,calendrier!G$74:G$78)</f>
        <v>0</v>
      </c>
      <c r="H128" s="86">
        <f t="shared" si="93"/>
        <v>0</v>
      </c>
      <c r="I128" s="86">
        <f t="shared" si="94"/>
        <v>0</v>
      </c>
      <c r="J128" s="86">
        <f t="shared" si="95"/>
        <v>0</v>
      </c>
      <c r="K128" s="86">
        <f t="shared" si="96"/>
        <v>0</v>
      </c>
      <c r="L128" s="86">
        <f t="shared" si="97"/>
        <v>0</v>
      </c>
      <c r="M128" s="86">
        <f t="shared" si="98"/>
        <v>1</v>
      </c>
      <c r="N128" s="86">
        <f>SUMIF(calendrier!$I$74:$I$78,$B128,calendrier!H$74:H$78)+SUMIF(calendrier!$B$74:$B$78,$B128,calendrier!D$74:D$78)</f>
        <v>0</v>
      </c>
      <c r="O128" s="63">
        <f>SUMIF(calendrier!$B$74:$B$78,$B128,calendrier!E$74:E$78)+SUMIF(calendrier!$I$74:$I$78,$B128,calendrier!F$74:F$78)</f>
        <v>0</v>
      </c>
      <c r="P128" s="63">
        <f>SUMIF(calendrier!$B$74:$B$78,$B128,calendrier!F$74:F$78)+SUMIF(calendrier!$I$74:$I$78,$B128,calendrier!E$74:E$78)</f>
        <v>3</v>
      </c>
      <c r="Q128" s="87">
        <f t="shared" si="99"/>
        <v>0</v>
      </c>
      <c r="R128" s="86">
        <f>SUMIF(calendrier!$B$74:$B$78,$B128,calendrier!P$74:P$78)+SUMIF(calendrier!I$74:I$78,$B128,calendrier!Q$74:Q$78)+SUMIF(calendrier!B$74:B$78,$B128,calendrier!R$74:R$78)+SUMIF(calendrier!I$74:I$78,$B128,calendrier!S$74:S$78)+SUMIF(calendrier!B$74:B$78,$B128,calendrier!T$74:T$78)+SUMIF(calendrier!I$74:I$78,$B128,calendrier!U$74:U$78)+SUMIF(calendrier!B$74:B$78,$B128,calendrier!V$74:V$78)+SUMIF(calendrier!I$74:I$78,$B128,calendrier!W$74:W$78)+SUMIF(calendrier!B$74:B$78,$B128,calendrier!X$74:X$78)+SUMIF(calendrier!I$74:I$78,$B128,calendrier!Y$74:Y$78)</f>
        <v>73</v>
      </c>
      <c r="S128" s="86">
        <f>SUMIF(calendrier!I$74:I$78,$B128,calendrier!P$74:P$78)+SUMIF(calendrier!B$74:B$78,$B128,calendrier!Q$74:Q$78)+SUMIF(calendrier!I$74:I$78,$B128,calendrier!R$74:R$78)+SUMIF(calendrier!B$74:B$78,$B128,calendrier!S$74:S$78)+SUMIF(calendrier!I$74:I$78,$B128,calendrier!T$74:T$78)+SUMIF(calendrier!B$74:B$78,$B128,calendrier!U$74:U$78)+SUMIF(calendrier!I$74:I$78,$B128,calendrier!V$74:V$78)+SUMIF(calendrier!B$74:B$78,$B128,calendrier!W$74:W$78)+SUMIF(calendrier!I$74:I$78,$B128,calendrier!X$74:X$78)+SUMIF(calendrier!B$74:B$78,$B128,calendrier!Y$74:Y$78)</f>
        <v>80</v>
      </c>
      <c r="T128" s="87">
        <f t="shared" si="100"/>
        <v>0.9125</v>
      </c>
    </row>
    <row r="129" spans="3:16" ht="15">
      <c r="C129" s="8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2:16" ht="15">
      <c r="B130" s="71" t="s">
        <v>41</v>
      </c>
      <c r="C130" s="85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2:20" ht="15">
      <c r="B131" s="72"/>
      <c r="C131" s="93"/>
      <c r="D131" s="74"/>
      <c r="E131" s="74"/>
      <c r="F131" s="74"/>
      <c r="G131" s="75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6"/>
    </row>
    <row r="132" spans="2:20" ht="15">
      <c r="B132" s="90" t="s">
        <v>16</v>
      </c>
      <c r="C132" s="93"/>
      <c r="D132" s="80" t="s">
        <v>18</v>
      </c>
      <c r="E132" s="80" t="s">
        <v>19</v>
      </c>
      <c r="F132" s="80" t="s">
        <v>20</v>
      </c>
      <c r="G132" s="80" t="s">
        <v>54</v>
      </c>
      <c r="H132" s="80" t="s">
        <v>21</v>
      </c>
      <c r="I132" s="80" t="s">
        <v>22</v>
      </c>
      <c r="J132" s="80" t="s">
        <v>23</v>
      </c>
      <c r="K132" s="80" t="s">
        <v>24</v>
      </c>
      <c r="L132" s="80" t="s">
        <v>25</v>
      </c>
      <c r="M132" s="80" t="s">
        <v>26</v>
      </c>
      <c r="N132" s="80" t="s">
        <v>55</v>
      </c>
      <c r="O132" s="80" t="s">
        <v>27</v>
      </c>
      <c r="P132" s="80" t="s">
        <v>28</v>
      </c>
      <c r="Q132" s="80" t="s">
        <v>29</v>
      </c>
      <c r="R132" s="80" t="s">
        <v>30</v>
      </c>
      <c r="S132" s="80" t="s">
        <v>31</v>
      </c>
      <c r="T132" s="80" t="s">
        <v>29</v>
      </c>
    </row>
    <row r="133" spans="1:20" ht="15">
      <c r="A133" s="71">
        <v>1</v>
      </c>
      <c r="B133" s="91" t="str">
        <f>calendrier!B5</f>
        <v>LE PERTRE 1</v>
      </c>
      <c r="C133" s="85">
        <f t="shared" si="58"/>
        <v>1</v>
      </c>
      <c r="D133" s="86">
        <f aca="true" t="shared" si="101" ref="D133:D142">E133+F133+G133+N133</f>
        <v>1</v>
      </c>
      <c r="E133" s="63">
        <f aca="true" t="shared" si="102" ref="E133:E142">H133+I133+J133</f>
        <v>0</v>
      </c>
      <c r="F133" s="63">
        <f aca="true" t="shared" si="103" ref="F133:F142">K133+L133+M133</f>
        <v>1</v>
      </c>
      <c r="G133" s="63">
        <f>SUMIF(calendrier!$B$81:$B$85,$B133,calendrier!C$81:C$85)+SUMIF(calendrier!$I$81:$I$85,$B133,calendrier!G$81:G$85)</f>
        <v>0</v>
      </c>
      <c r="H133" s="86">
        <f aca="true" t="shared" si="104" ref="H133:H142">IF($O133-$P133=3,1,0)</f>
        <v>0</v>
      </c>
      <c r="I133" s="86">
        <f aca="true" t="shared" si="105" ref="I133:I142">IF($O133-$P133=2,1,0)</f>
        <v>0</v>
      </c>
      <c r="J133" s="86">
        <f aca="true" t="shared" si="106" ref="J133:J142">IF($O133-$P133=1,1,0)</f>
        <v>0</v>
      </c>
      <c r="K133" s="86">
        <f aca="true" t="shared" si="107" ref="K133:K142">IF($O133-$P133=-1,1,0)</f>
        <v>0</v>
      </c>
      <c r="L133" s="86">
        <f aca="true" t="shared" si="108" ref="L133:L142">IF($O133-$P133=-2,1,0)</f>
        <v>1</v>
      </c>
      <c r="M133" s="86">
        <f aca="true" t="shared" si="109" ref="M133:M142">IF($O133-$P133=-3,1,0)</f>
        <v>0</v>
      </c>
      <c r="N133" s="86">
        <f>SUMIF(calendrier!$I$81:$I$85,$B133,calendrier!H$81:H$85)+SUMIF(calendrier!$B$81:$B$85,$B133,calendrier!D$81:D$85)</f>
        <v>0</v>
      </c>
      <c r="O133" s="63">
        <f>SUMIF(calendrier!$B$81:$B$85,$B133,calendrier!E$81:E$85)+SUMIF(calendrier!$I$81:$I$85,$B133,calendrier!F$81:F$85)</f>
        <v>1</v>
      </c>
      <c r="P133" s="63">
        <f>SUMIF(calendrier!$B$81:$B$85,$B133,calendrier!F$81:F$85)+SUMIF(calendrier!$I$81:$I$85,$B133,calendrier!E$81:E$85)</f>
        <v>3</v>
      </c>
      <c r="Q133" s="87">
        <f aca="true" t="shared" si="110" ref="Q133:Q142">O133/P133</f>
        <v>0.3333333333333333</v>
      </c>
      <c r="R133" s="86">
        <f>SUMIF(calendrier!$B$81:$B$85,$B133,calendrier!P$81:P$85)+SUMIF(calendrier!I$81:I$85,$B133,calendrier!Q$81:Q$85)+SUMIF(calendrier!B$81:B$85,$B133,calendrier!R$81:R$85)+SUMIF(calendrier!I$81:I$85,$B133,calendrier!S$81:S$85)+SUMIF(calendrier!B$81:B$85,$B133,calendrier!T$81:T$85)+SUMIF(calendrier!I$81:I$85,$B133,calendrier!U$81:U$85)+SUMIF(calendrier!B$81:B$85,$B133,calendrier!V$81:V$85)+SUMIF(calendrier!I$81:I$85,$B133,calendrier!W$81:W$85)+SUMIF(calendrier!B$81:B$85,$B133,calendrier!X$81:X$85)+SUMIF(calendrier!I$81:I$85,$B133,calendrier!Y$81:Y$85)</f>
        <v>72</v>
      </c>
      <c r="S133" s="86">
        <f>SUMIF(calendrier!I$81:I$85,$B133,calendrier!P$81:P$85)+SUMIF(calendrier!B$81:B$85,$B133,calendrier!Q$81:Q$85)+SUMIF(calendrier!I$81:I$85,$B133,calendrier!R$81:R$85)+SUMIF(calendrier!B$81:B$85,$B133,calendrier!S$81:S$85)+SUMIF(calendrier!I$81:I$85,$B133,calendrier!T$81:T$85)+SUMIF(calendrier!B$81:B$85,$B133,calendrier!U$81:U$85)+SUMIF(calendrier!I$81:I$85,$B133,calendrier!V$81:V$85)+SUMIF(calendrier!B$81:B$85,$B133,calendrier!W$81:W$85)+SUMIF(calendrier!I$81:I$85,$B133,calendrier!X$81:X$85)+SUMIF(calendrier!B$81:B$85,$B133,calendrier!Y$81:Y$85)</f>
        <v>96</v>
      </c>
      <c r="T133" s="87">
        <f aca="true" t="shared" si="111" ref="T133:T142">R133/S133</f>
        <v>0.75</v>
      </c>
    </row>
    <row r="134" spans="1:20" ht="15">
      <c r="A134" s="71">
        <v>2</v>
      </c>
      <c r="B134" s="91" t="str">
        <f>calendrier!B6</f>
        <v>GOSNE</v>
      </c>
      <c r="C134" s="85">
        <f t="shared" si="58"/>
        <v>4</v>
      </c>
      <c r="D134" s="86">
        <f t="shared" si="101"/>
        <v>1</v>
      </c>
      <c r="E134" s="63">
        <f t="shared" si="102"/>
        <v>1</v>
      </c>
      <c r="F134" s="63">
        <f t="shared" si="103"/>
        <v>0</v>
      </c>
      <c r="G134" s="63">
        <f>SUMIF(calendrier!$B$81:$B$85,$B134,calendrier!C$81:C$85)+SUMIF(calendrier!$I$81:$I$85,$B134,calendrier!G$81:G$85)</f>
        <v>0</v>
      </c>
      <c r="H134" s="86">
        <f t="shared" si="104"/>
        <v>0</v>
      </c>
      <c r="I134" s="86">
        <f t="shared" si="105"/>
        <v>1</v>
      </c>
      <c r="J134" s="86">
        <f t="shared" si="106"/>
        <v>0</v>
      </c>
      <c r="K134" s="86">
        <f t="shared" si="107"/>
        <v>0</v>
      </c>
      <c r="L134" s="86">
        <f t="shared" si="108"/>
        <v>0</v>
      </c>
      <c r="M134" s="86">
        <f t="shared" si="109"/>
        <v>0</v>
      </c>
      <c r="N134" s="86">
        <f>SUMIF(calendrier!$I$81:$I$85,$B134,calendrier!H$81:H$85)+SUMIF(calendrier!$B$81:$B$85,$B134,calendrier!D$81:D$85)</f>
        <v>0</v>
      </c>
      <c r="O134" s="63">
        <f>SUMIF(calendrier!$B$81:$B$85,$B134,calendrier!E$81:E$85)+SUMIF(calendrier!$I$81:$I$85,$B134,calendrier!F$81:F$85)</f>
        <v>3</v>
      </c>
      <c r="P134" s="63">
        <f>SUMIF(calendrier!$B$81:$B$85,$B134,calendrier!F$81:F$85)+SUMIF(calendrier!$I$81:$I$85,$B134,calendrier!E$81:E$85)</f>
        <v>1</v>
      </c>
      <c r="Q134" s="87">
        <f t="shared" si="110"/>
        <v>3</v>
      </c>
      <c r="R134" s="86">
        <f>SUMIF(calendrier!$B$81:$B$85,$B134,calendrier!P$81:P$85)+SUMIF(calendrier!I$81:I$85,$B134,calendrier!Q$81:Q$85)+SUMIF(calendrier!B$81:B$85,$B134,calendrier!R$81:R$85)+SUMIF(calendrier!I$81:I$85,$B134,calendrier!S$81:S$85)+SUMIF(calendrier!B$81:B$85,$B134,calendrier!T$81:T$85)+SUMIF(calendrier!I$81:I$85,$B134,calendrier!U$81:U$85)+SUMIF(calendrier!B$81:B$85,$B134,calendrier!V$81:V$85)+SUMIF(calendrier!I$81:I$85,$B134,calendrier!W$81:W$85)+SUMIF(calendrier!B$81:B$85,$B134,calendrier!X$81:X$85)+SUMIF(calendrier!I$81:I$85,$B134,calendrier!Y$81:Y$85)</f>
        <v>97</v>
      </c>
      <c r="S134" s="86">
        <f>SUMIF(calendrier!I$81:I$85,$B134,calendrier!P$81:P$85)+SUMIF(calendrier!B$81:B$85,$B134,calendrier!Q$81:Q$85)+SUMIF(calendrier!I$81:I$85,$B134,calendrier!R$81:R$85)+SUMIF(calendrier!B$81:B$85,$B134,calendrier!S$81:S$85)+SUMIF(calendrier!I$81:I$85,$B134,calendrier!T$81:T$85)+SUMIF(calendrier!B$81:B$85,$B134,calendrier!U$81:U$85)+SUMIF(calendrier!I$81:I$85,$B134,calendrier!V$81:V$85)+SUMIF(calendrier!B$81:B$85,$B134,calendrier!W$81:W$85)+SUMIF(calendrier!I$81:I$85,$B134,calendrier!X$81:X$85)+SUMIF(calendrier!B$81:B$85,$B134,calendrier!Y$81:Y$85)</f>
        <v>64</v>
      </c>
      <c r="T134" s="87">
        <f t="shared" si="111"/>
        <v>1.515625</v>
      </c>
    </row>
    <row r="135" spans="1:20" ht="15">
      <c r="A135" s="71">
        <v>3</v>
      </c>
      <c r="B135" s="91" t="str">
        <f>calendrier!B7</f>
        <v>JAVENE 1</v>
      </c>
      <c r="C135" s="85">
        <f t="shared" si="58"/>
        <v>3</v>
      </c>
      <c r="D135" s="86">
        <f t="shared" si="101"/>
        <v>1</v>
      </c>
      <c r="E135" s="63">
        <f t="shared" si="102"/>
        <v>1</v>
      </c>
      <c r="F135" s="63">
        <f t="shared" si="103"/>
        <v>0</v>
      </c>
      <c r="G135" s="63">
        <f>SUMIF(calendrier!$B$81:$B$85,$B135,calendrier!C$81:C$85)+SUMIF(calendrier!$I$81:$I$85,$B135,calendrier!G$81:G$85)</f>
        <v>0</v>
      </c>
      <c r="H135" s="86">
        <f t="shared" si="104"/>
        <v>0</v>
      </c>
      <c r="I135" s="86">
        <f t="shared" si="105"/>
        <v>0</v>
      </c>
      <c r="J135" s="86">
        <f t="shared" si="106"/>
        <v>1</v>
      </c>
      <c r="K135" s="86">
        <f t="shared" si="107"/>
        <v>0</v>
      </c>
      <c r="L135" s="86">
        <f t="shared" si="108"/>
        <v>0</v>
      </c>
      <c r="M135" s="86">
        <f t="shared" si="109"/>
        <v>0</v>
      </c>
      <c r="N135" s="86">
        <f>SUMIF(calendrier!$I$81:$I$85,$B135,calendrier!H$81:H$85)+SUMIF(calendrier!$B$81:$B$85,$B135,calendrier!D$81:D$85)</f>
        <v>0</v>
      </c>
      <c r="O135" s="63">
        <f>SUMIF(calendrier!$B$81:$B$85,$B135,calendrier!E$81:E$85)+SUMIF(calendrier!$I$81:$I$85,$B135,calendrier!F$81:F$85)</f>
        <v>3</v>
      </c>
      <c r="P135" s="63">
        <f>SUMIF(calendrier!$B$81:$B$85,$B135,calendrier!F$81:F$85)+SUMIF(calendrier!$I$81:$I$85,$B135,calendrier!E$81:E$85)</f>
        <v>2</v>
      </c>
      <c r="Q135" s="87">
        <f t="shared" si="110"/>
        <v>1.5</v>
      </c>
      <c r="R135" s="86">
        <f>SUMIF(calendrier!$B$81:$B$85,$B135,calendrier!P$81:P$85)+SUMIF(calendrier!I$81:I$85,$B135,calendrier!Q$81:Q$85)+SUMIF(calendrier!B$81:B$85,$B135,calendrier!R$81:R$85)+SUMIF(calendrier!I$81:I$85,$B135,calendrier!S$81:S$85)+SUMIF(calendrier!B$81:B$85,$B135,calendrier!T$81:T$85)+SUMIF(calendrier!I$81:I$85,$B135,calendrier!U$81:U$85)+SUMIF(calendrier!B$81:B$85,$B135,calendrier!V$81:V$85)+SUMIF(calendrier!I$81:I$85,$B135,calendrier!W$81:W$85)+SUMIF(calendrier!B$81:B$85,$B135,calendrier!X$81:X$85)+SUMIF(calendrier!I$81:I$85,$B135,calendrier!Y$81:Y$85)</f>
        <v>102</v>
      </c>
      <c r="S135" s="86">
        <f>SUMIF(calendrier!I$81:I$85,$B135,calendrier!P$81:P$85)+SUMIF(calendrier!B$81:B$85,$B135,calendrier!Q$81:Q$85)+SUMIF(calendrier!I$81:I$85,$B135,calendrier!R$81:R$85)+SUMIF(calendrier!B$81:B$85,$B135,calendrier!S$81:S$85)+SUMIF(calendrier!I$81:I$85,$B135,calendrier!T$81:T$85)+SUMIF(calendrier!B$81:B$85,$B135,calendrier!U$81:U$85)+SUMIF(calendrier!I$81:I$85,$B135,calendrier!V$81:V$85)+SUMIF(calendrier!B$81:B$85,$B135,calendrier!W$81:W$85)+SUMIF(calendrier!I$81:I$85,$B135,calendrier!X$81:X$85)+SUMIF(calendrier!B$81:B$85,$B135,calendrier!Y$81:Y$85)</f>
        <v>96</v>
      </c>
      <c r="T135" s="87">
        <f t="shared" si="111"/>
        <v>1.0625</v>
      </c>
    </row>
    <row r="136" spans="1:20" ht="15">
      <c r="A136" s="71">
        <v>4</v>
      </c>
      <c r="B136" s="91" t="str">
        <f>calendrier!B8</f>
        <v>LE PERTRE 2</v>
      </c>
      <c r="C136" s="85">
        <f aca="true" t="shared" si="112" ref="C136:C198">(G136+H136+I136)*4+(J136)*3+(K136)*2+(L136+M136)*1+N136*0</f>
        <v>1</v>
      </c>
      <c r="D136" s="86">
        <f t="shared" si="101"/>
        <v>1</v>
      </c>
      <c r="E136" s="63">
        <f t="shared" si="102"/>
        <v>0</v>
      </c>
      <c r="F136" s="63">
        <f t="shared" si="103"/>
        <v>1</v>
      </c>
      <c r="G136" s="63">
        <f>SUMIF(calendrier!$B$81:$B$85,$B136,calendrier!C$81:C$85)+SUMIF(calendrier!$I$81:$I$85,$B136,calendrier!G$81:G$85)</f>
        <v>0</v>
      </c>
      <c r="H136" s="86">
        <f t="shared" si="104"/>
        <v>0</v>
      </c>
      <c r="I136" s="86">
        <f t="shared" si="105"/>
        <v>0</v>
      </c>
      <c r="J136" s="86">
        <f t="shared" si="106"/>
        <v>0</v>
      </c>
      <c r="K136" s="86">
        <f t="shared" si="107"/>
        <v>0</v>
      </c>
      <c r="L136" s="86">
        <f t="shared" si="108"/>
        <v>0</v>
      </c>
      <c r="M136" s="86">
        <f t="shared" si="109"/>
        <v>1</v>
      </c>
      <c r="N136" s="86">
        <f>SUMIF(calendrier!$I$81:$I$85,$B136,calendrier!H$81:H$85)+SUMIF(calendrier!$B$81:$B$85,$B136,calendrier!D$81:D$85)</f>
        <v>0</v>
      </c>
      <c r="O136" s="63">
        <f>SUMIF(calendrier!$B$81:$B$85,$B136,calendrier!E$81:E$85)+SUMIF(calendrier!$I$81:$I$85,$B136,calendrier!F$81:F$85)</f>
        <v>0</v>
      </c>
      <c r="P136" s="63">
        <f>SUMIF(calendrier!$B$81:$B$85,$B136,calendrier!F$81:F$85)+SUMIF(calendrier!$I$81:$I$85,$B136,calendrier!E$81:E$85)</f>
        <v>3</v>
      </c>
      <c r="Q136" s="87">
        <f t="shared" si="110"/>
        <v>0</v>
      </c>
      <c r="R136" s="86">
        <f>SUMIF(calendrier!$B$81:$B$85,$B136,calendrier!P$81:P$85)+SUMIF(calendrier!I$81:I$85,$B136,calendrier!Q$81:Q$85)+SUMIF(calendrier!B$81:B$85,$B136,calendrier!R$81:R$85)+SUMIF(calendrier!I$81:I$85,$B136,calendrier!S$81:S$85)+SUMIF(calendrier!B$81:B$85,$B136,calendrier!T$81:T$85)+SUMIF(calendrier!I$81:I$85,$B136,calendrier!U$81:U$85)+SUMIF(calendrier!B$81:B$85,$B136,calendrier!V$81:V$85)+SUMIF(calendrier!I$81:I$85,$B136,calendrier!W$81:W$85)+SUMIF(calendrier!B$81:B$85,$B136,calendrier!X$81:X$85)+SUMIF(calendrier!I$81:I$85,$B136,calendrier!Y$81:Y$85)</f>
        <v>54</v>
      </c>
      <c r="S136" s="86">
        <f>SUMIF(calendrier!I$81:I$85,$B136,calendrier!P$81:P$85)+SUMIF(calendrier!B$81:B$85,$B136,calendrier!Q$81:Q$85)+SUMIF(calendrier!I$81:I$85,$B136,calendrier!R$81:R$85)+SUMIF(calendrier!B$81:B$85,$B136,calendrier!S$81:S$85)+SUMIF(calendrier!I$81:I$85,$B136,calendrier!T$81:T$85)+SUMIF(calendrier!B$81:B$85,$B136,calendrier!U$81:U$85)+SUMIF(calendrier!I$81:I$85,$B136,calendrier!V$81:V$85)+SUMIF(calendrier!B$81:B$85,$B136,calendrier!W$81:W$85)+SUMIF(calendrier!I$81:I$85,$B136,calendrier!X$81:X$85)+SUMIF(calendrier!B$81:B$85,$B136,calendrier!Y$81:Y$85)</f>
        <v>75</v>
      </c>
      <c r="T136" s="87">
        <f t="shared" si="111"/>
        <v>0.72</v>
      </c>
    </row>
    <row r="137" spans="1:20" ht="15">
      <c r="A137" s="71">
        <v>5</v>
      </c>
      <c r="B137" s="91" t="str">
        <f>calendrier!B9</f>
        <v>TREMBLAY CHAUVIGNE</v>
      </c>
      <c r="C137" s="85">
        <f t="shared" si="112"/>
        <v>2</v>
      </c>
      <c r="D137" s="86">
        <f t="shared" si="101"/>
        <v>1</v>
      </c>
      <c r="E137" s="63">
        <f t="shared" si="102"/>
        <v>0</v>
      </c>
      <c r="F137" s="63">
        <f t="shared" si="103"/>
        <v>1</v>
      </c>
      <c r="G137" s="63">
        <f>SUMIF(calendrier!$B$81:$B$85,$B137,calendrier!C$81:C$85)+SUMIF(calendrier!$I$81:$I$85,$B137,calendrier!G$81:G$85)</f>
        <v>0</v>
      </c>
      <c r="H137" s="86">
        <f t="shared" si="104"/>
        <v>0</v>
      </c>
      <c r="I137" s="86">
        <f t="shared" si="105"/>
        <v>0</v>
      </c>
      <c r="J137" s="86">
        <f t="shared" si="106"/>
        <v>0</v>
      </c>
      <c r="K137" s="86">
        <f t="shared" si="107"/>
        <v>1</v>
      </c>
      <c r="L137" s="86">
        <f t="shared" si="108"/>
        <v>0</v>
      </c>
      <c r="M137" s="86">
        <f t="shared" si="109"/>
        <v>0</v>
      </c>
      <c r="N137" s="86">
        <f>SUMIF(calendrier!$I$81:$I$85,$B137,calendrier!H$81:H$85)+SUMIF(calendrier!$B$81:$B$85,$B137,calendrier!D$81:D$85)</f>
        <v>0</v>
      </c>
      <c r="O137" s="63">
        <f>SUMIF(calendrier!$B$81:$B$85,$B137,calendrier!E$81:E$85)+SUMIF(calendrier!$I$81:$I$85,$B137,calendrier!F$81:F$85)</f>
        <v>2</v>
      </c>
      <c r="P137" s="63">
        <f>SUMIF(calendrier!$B$81:$B$85,$B137,calendrier!F$81:F$85)+SUMIF(calendrier!$I$81:$I$85,$B137,calendrier!E$81:E$85)</f>
        <v>3</v>
      </c>
      <c r="Q137" s="87">
        <f t="shared" si="110"/>
        <v>0.6666666666666666</v>
      </c>
      <c r="R137" s="86">
        <f>SUMIF(calendrier!$B$81:$B$85,$B137,calendrier!P$81:P$85)+SUMIF(calendrier!I$81:I$85,$B137,calendrier!Q$81:Q$85)+SUMIF(calendrier!B$81:B$85,$B137,calendrier!R$81:R$85)+SUMIF(calendrier!I$81:I$85,$B137,calendrier!S$81:S$85)+SUMIF(calendrier!B$81:B$85,$B137,calendrier!T$81:T$85)+SUMIF(calendrier!I$81:I$85,$B137,calendrier!U$81:U$85)+SUMIF(calendrier!B$81:B$85,$B137,calendrier!V$81:V$85)+SUMIF(calendrier!I$81:I$85,$B137,calendrier!W$81:W$85)+SUMIF(calendrier!B$81:B$85,$B137,calendrier!X$81:X$85)+SUMIF(calendrier!I$81:I$85,$B137,calendrier!Y$81:Y$85)</f>
        <v>100</v>
      </c>
      <c r="S137" s="86">
        <f>SUMIF(calendrier!I$81:I$85,$B137,calendrier!P$81:P$85)+SUMIF(calendrier!B$81:B$85,$B137,calendrier!Q$81:Q$85)+SUMIF(calendrier!I$81:I$85,$B137,calendrier!R$81:R$85)+SUMIF(calendrier!B$81:B$85,$B137,calendrier!S$81:S$85)+SUMIF(calendrier!I$81:I$85,$B137,calendrier!T$81:T$85)+SUMIF(calendrier!B$81:B$85,$B137,calendrier!U$81:U$85)+SUMIF(calendrier!I$81:I$85,$B137,calendrier!V$81:V$85)+SUMIF(calendrier!B$81:B$85,$B137,calendrier!W$81:W$85)+SUMIF(calendrier!I$81:I$85,$B137,calendrier!X$81:X$85)+SUMIF(calendrier!B$81:B$85,$B137,calendrier!Y$81:Y$85)</f>
        <v>111</v>
      </c>
      <c r="T137" s="87">
        <f t="shared" si="111"/>
        <v>0.9009009009009009</v>
      </c>
    </row>
    <row r="138" spans="1:20" ht="15">
      <c r="A138" s="71">
        <v>6</v>
      </c>
      <c r="B138" s="91" t="str">
        <f>calendrier!B10</f>
        <v>ROMAGNE</v>
      </c>
      <c r="C138" s="85">
        <f t="shared" si="112"/>
        <v>3</v>
      </c>
      <c r="D138" s="86">
        <f t="shared" si="101"/>
        <v>1</v>
      </c>
      <c r="E138" s="63">
        <f t="shared" si="102"/>
        <v>1</v>
      </c>
      <c r="F138" s="63">
        <f t="shared" si="103"/>
        <v>0</v>
      </c>
      <c r="G138" s="63">
        <f>SUMIF(calendrier!$B$81:$B$85,$B138,calendrier!C$81:C$85)+SUMIF(calendrier!$I$81:$I$85,$B138,calendrier!G$81:G$85)</f>
        <v>0</v>
      </c>
      <c r="H138" s="86">
        <f t="shared" si="104"/>
        <v>0</v>
      </c>
      <c r="I138" s="86">
        <f t="shared" si="105"/>
        <v>0</v>
      </c>
      <c r="J138" s="86">
        <f t="shared" si="106"/>
        <v>1</v>
      </c>
      <c r="K138" s="86">
        <f t="shared" si="107"/>
        <v>0</v>
      </c>
      <c r="L138" s="86">
        <f t="shared" si="108"/>
        <v>0</v>
      </c>
      <c r="M138" s="86">
        <f t="shared" si="109"/>
        <v>0</v>
      </c>
      <c r="N138" s="86">
        <f>SUMIF(calendrier!$I$81:$I$85,$B138,calendrier!H$81:H$85)+SUMIF(calendrier!$B$81:$B$85,$B138,calendrier!D$81:D$85)</f>
        <v>0</v>
      </c>
      <c r="O138" s="63">
        <f>SUMIF(calendrier!$B$81:$B$85,$B138,calendrier!E$81:E$85)+SUMIF(calendrier!$I$81:$I$85,$B138,calendrier!F$81:F$85)</f>
        <v>3</v>
      </c>
      <c r="P138" s="63">
        <f>SUMIF(calendrier!$B$81:$B$85,$B138,calendrier!F$81:F$85)+SUMIF(calendrier!$I$81:$I$85,$B138,calendrier!E$81:E$85)</f>
        <v>2</v>
      </c>
      <c r="Q138" s="87">
        <f t="shared" si="110"/>
        <v>1.5</v>
      </c>
      <c r="R138" s="86">
        <f>SUMIF(calendrier!$B$81:$B$85,$B138,calendrier!P$81:P$85)+SUMIF(calendrier!I$81:I$85,$B138,calendrier!Q$81:Q$85)+SUMIF(calendrier!B$81:B$85,$B138,calendrier!R$81:R$85)+SUMIF(calendrier!I$81:I$85,$B138,calendrier!S$81:S$85)+SUMIF(calendrier!B$81:B$85,$B138,calendrier!T$81:T$85)+SUMIF(calendrier!I$81:I$85,$B138,calendrier!U$81:U$85)+SUMIF(calendrier!B$81:B$85,$B138,calendrier!V$81:V$85)+SUMIF(calendrier!I$81:I$85,$B138,calendrier!W$81:W$85)+SUMIF(calendrier!B$81:B$85,$B138,calendrier!X$81:X$85)+SUMIF(calendrier!I$81:I$85,$B138,calendrier!Y$81:Y$85)</f>
        <v>111</v>
      </c>
      <c r="S138" s="86">
        <f>SUMIF(calendrier!I$81:I$85,$B138,calendrier!P$81:P$85)+SUMIF(calendrier!B$81:B$85,$B138,calendrier!Q$81:Q$85)+SUMIF(calendrier!I$81:I$85,$B138,calendrier!R$81:R$85)+SUMIF(calendrier!B$81:B$85,$B138,calendrier!S$81:S$85)+SUMIF(calendrier!I$81:I$85,$B138,calendrier!T$81:T$85)+SUMIF(calendrier!B$81:B$85,$B138,calendrier!U$81:U$85)+SUMIF(calendrier!I$81:I$85,$B138,calendrier!V$81:V$85)+SUMIF(calendrier!B$81:B$85,$B138,calendrier!W$81:W$85)+SUMIF(calendrier!I$81:I$85,$B138,calendrier!X$81:X$85)+SUMIF(calendrier!B$81:B$85,$B138,calendrier!Y$81:Y$85)</f>
        <v>100</v>
      </c>
      <c r="T138" s="87">
        <f t="shared" si="111"/>
        <v>1.11</v>
      </c>
    </row>
    <row r="139" spans="1:20" ht="15">
      <c r="A139" s="71">
        <v>7</v>
      </c>
      <c r="B139" s="91" t="str">
        <f>calendrier!B11</f>
        <v>ST BRICE EN COGLES</v>
      </c>
      <c r="C139" s="85">
        <f t="shared" si="112"/>
        <v>4</v>
      </c>
      <c r="D139" s="86">
        <f t="shared" si="101"/>
        <v>1</v>
      </c>
      <c r="E139" s="63">
        <f t="shared" si="102"/>
        <v>1</v>
      </c>
      <c r="F139" s="63">
        <f t="shared" si="103"/>
        <v>0</v>
      </c>
      <c r="G139" s="63">
        <f>SUMIF(calendrier!$B$81:$B$85,$B139,calendrier!C$81:C$85)+SUMIF(calendrier!$I$81:$I$85,$B139,calendrier!G$81:G$85)</f>
        <v>0</v>
      </c>
      <c r="H139" s="86">
        <f t="shared" si="104"/>
        <v>1</v>
      </c>
      <c r="I139" s="86">
        <f t="shared" si="105"/>
        <v>0</v>
      </c>
      <c r="J139" s="86">
        <f t="shared" si="106"/>
        <v>0</v>
      </c>
      <c r="K139" s="86">
        <f t="shared" si="107"/>
        <v>0</v>
      </c>
      <c r="L139" s="86">
        <f t="shared" si="108"/>
        <v>0</v>
      </c>
      <c r="M139" s="86">
        <f t="shared" si="109"/>
        <v>0</v>
      </c>
      <c r="N139" s="86">
        <f>SUMIF(calendrier!$I$81:$I$85,$B139,calendrier!H$81:H$85)+SUMIF(calendrier!$B$81:$B$85,$B139,calendrier!D$81:D$85)</f>
        <v>0</v>
      </c>
      <c r="O139" s="63">
        <f>SUMIF(calendrier!$B$81:$B$85,$B139,calendrier!E$81:E$85)+SUMIF(calendrier!$I$81:$I$85,$B139,calendrier!F$81:F$85)</f>
        <v>3</v>
      </c>
      <c r="P139" s="63">
        <f>SUMIF(calendrier!$B$81:$B$85,$B139,calendrier!F$81:F$85)+SUMIF(calendrier!$I$81:$I$85,$B139,calendrier!E$81:E$85)</f>
        <v>0</v>
      </c>
      <c r="Q139" s="87" t="e">
        <f t="shared" si="110"/>
        <v>#DIV/0!</v>
      </c>
      <c r="R139" s="86">
        <f>SUMIF(calendrier!$B$81:$B$85,$B139,calendrier!P$81:P$85)+SUMIF(calendrier!I$81:I$85,$B139,calendrier!Q$81:Q$85)+SUMIF(calendrier!B$81:B$85,$B139,calendrier!R$81:R$85)+SUMIF(calendrier!I$81:I$85,$B139,calendrier!S$81:S$85)+SUMIF(calendrier!B$81:B$85,$B139,calendrier!T$81:T$85)+SUMIF(calendrier!I$81:I$85,$B139,calendrier!U$81:U$85)+SUMIF(calendrier!B$81:B$85,$B139,calendrier!V$81:V$85)+SUMIF(calendrier!I$81:I$85,$B139,calendrier!W$81:W$85)+SUMIF(calendrier!B$81:B$85,$B139,calendrier!X$81:X$85)+SUMIF(calendrier!I$81:I$85,$B139,calendrier!Y$81:Y$85)</f>
        <v>75</v>
      </c>
      <c r="S139" s="86">
        <f>SUMIF(calendrier!I$81:I$85,$B139,calendrier!P$81:P$85)+SUMIF(calendrier!B$81:B$85,$B139,calendrier!Q$81:Q$85)+SUMIF(calendrier!I$81:I$85,$B139,calendrier!R$81:R$85)+SUMIF(calendrier!B$81:B$85,$B139,calendrier!S$81:S$85)+SUMIF(calendrier!I$81:I$85,$B139,calendrier!T$81:T$85)+SUMIF(calendrier!B$81:B$85,$B139,calendrier!U$81:U$85)+SUMIF(calendrier!I$81:I$85,$B139,calendrier!V$81:V$85)+SUMIF(calendrier!B$81:B$85,$B139,calendrier!W$81:W$85)+SUMIF(calendrier!I$81:I$85,$B139,calendrier!X$81:X$85)+SUMIF(calendrier!B$81:B$85,$B139,calendrier!Y$81:Y$85)</f>
        <v>54</v>
      </c>
      <c r="T139" s="87">
        <f t="shared" si="111"/>
        <v>1.3888888888888888</v>
      </c>
    </row>
    <row r="140" spans="1:20" ht="15">
      <c r="A140" s="71">
        <v>8</v>
      </c>
      <c r="B140" s="91" t="str">
        <f>calendrier!B12</f>
        <v>JAVENE 2</v>
      </c>
      <c r="C140" s="85">
        <f t="shared" si="112"/>
        <v>2</v>
      </c>
      <c r="D140" s="86">
        <f t="shared" si="101"/>
        <v>1</v>
      </c>
      <c r="E140" s="63">
        <f t="shared" si="102"/>
        <v>0</v>
      </c>
      <c r="F140" s="63">
        <f t="shared" si="103"/>
        <v>1</v>
      </c>
      <c r="G140" s="63">
        <f>SUMIF(calendrier!$B$81:$B$85,$B140,calendrier!C$81:C$85)+SUMIF(calendrier!$I$81:$I$85,$B140,calendrier!G$81:G$85)</f>
        <v>0</v>
      </c>
      <c r="H140" s="86">
        <f t="shared" si="104"/>
        <v>0</v>
      </c>
      <c r="I140" s="86">
        <f t="shared" si="105"/>
        <v>0</v>
      </c>
      <c r="J140" s="86">
        <f t="shared" si="106"/>
        <v>0</v>
      </c>
      <c r="K140" s="86">
        <f t="shared" si="107"/>
        <v>1</v>
      </c>
      <c r="L140" s="86">
        <f t="shared" si="108"/>
        <v>0</v>
      </c>
      <c r="M140" s="86">
        <f t="shared" si="109"/>
        <v>0</v>
      </c>
      <c r="N140" s="86">
        <f>SUMIF(calendrier!$I$81:$I$85,$B140,calendrier!H$81:H$85)+SUMIF(calendrier!$B$81:$B$85,$B140,calendrier!D$81:D$85)</f>
        <v>0</v>
      </c>
      <c r="O140" s="63">
        <f>SUMIF(calendrier!$B$81:$B$85,$B140,calendrier!E$81:E$85)+SUMIF(calendrier!$I$81:$I$85,$B140,calendrier!F$81:F$85)</f>
        <v>2</v>
      </c>
      <c r="P140" s="63">
        <f>SUMIF(calendrier!$B$81:$B$85,$B140,calendrier!F$81:F$85)+SUMIF(calendrier!$I$81:$I$85,$B140,calendrier!E$81:E$85)</f>
        <v>3</v>
      </c>
      <c r="Q140" s="87">
        <f t="shared" si="110"/>
        <v>0.6666666666666666</v>
      </c>
      <c r="R140" s="86">
        <f>SUMIF(calendrier!$B$81:$B$85,$B140,calendrier!P$81:P$85)+SUMIF(calendrier!I$81:I$85,$B140,calendrier!Q$81:Q$85)+SUMIF(calendrier!B$81:B$85,$B140,calendrier!R$81:R$85)+SUMIF(calendrier!I$81:I$85,$B140,calendrier!S$81:S$85)+SUMIF(calendrier!B$81:B$85,$B140,calendrier!T$81:T$85)+SUMIF(calendrier!I$81:I$85,$B140,calendrier!U$81:U$85)+SUMIF(calendrier!B$81:B$85,$B140,calendrier!V$81:V$85)+SUMIF(calendrier!I$81:I$85,$B140,calendrier!W$81:W$85)+SUMIF(calendrier!B$81:B$85,$B140,calendrier!X$81:X$85)+SUMIF(calendrier!I$81:I$85,$B140,calendrier!Y$81:Y$85)</f>
        <v>96</v>
      </c>
      <c r="S140" s="86">
        <f>SUMIF(calendrier!I$81:I$85,$B140,calendrier!P$81:P$85)+SUMIF(calendrier!B$81:B$85,$B140,calendrier!Q$81:Q$85)+SUMIF(calendrier!I$81:I$85,$B140,calendrier!R$81:R$85)+SUMIF(calendrier!B$81:B$85,$B140,calendrier!S$81:S$85)+SUMIF(calendrier!I$81:I$85,$B140,calendrier!T$81:T$85)+SUMIF(calendrier!B$81:B$85,$B140,calendrier!U$81:U$85)+SUMIF(calendrier!I$81:I$85,$B140,calendrier!V$81:V$85)+SUMIF(calendrier!B$81:B$85,$B140,calendrier!W$81:W$85)+SUMIF(calendrier!I$81:I$85,$B140,calendrier!X$81:X$85)+SUMIF(calendrier!B$81:B$85,$B140,calendrier!Y$81:Y$85)</f>
        <v>102</v>
      </c>
      <c r="T140" s="87">
        <f t="shared" si="111"/>
        <v>0.9411764705882353</v>
      </c>
    </row>
    <row r="141" spans="1:20" ht="15">
      <c r="A141" s="71">
        <v>9</v>
      </c>
      <c r="B141" s="91" t="str">
        <f>calendrier!B13</f>
        <v>ST PIERRE LA COUR</v>
      </c>
      <c r="C141" s="85">
        <f t="shared" si="112"/>
        <v>1</v>
      </c>
      <c r="D141" s="86">
        <f t="shared" si="101"/>
        <v>1</v>
      </c>
      <c r="E141" s="63">
        <f t="shared" si="102"/>
        <v>0</v>
      </c>
      <c r="F141" s="63">
        <f t="shared" si="103"/>
        <v>1</v>
      </c>
      <c r="G141" s="63">
        <f>SUMIF(calendrier!$B$81:$B$85,$B141,calendrier!C$81:C$85)+SUMIF(calendrier!$I$81:$I$85,$B141,calendrier!G$81:G$85)</f>
        <v>0</v>
      </c>
      <c r="H141" s="86">
        <f t="shared" si="104"/>
        <v>0</v>
      </c>
      <c r="I141" s="86">
        <f t="shared" si="105"/>
        <v>0</v>
      </c>
      <c r="J141" s="86">
        <f t="shared" si="106"/>
        <v>0</v>
      </c>
      <c r="K141" s="86">
        <f t="shared" si="107"/>
        <v>0</v>
      </c>
      <c r="L141" s="86">
        <f t="shared" si="108"/>
        <v>1</v>
      </c>
      <c r="M141" s="86">
        <f t="shared" si="109"/>
        <v>0</v>
      </c>
      <c r="N141" s="86">
        <f>SUMIF(calendrier!$I$81:$I$85,$B141,calendrier!H$81:H$85)+SUMIF(calendrier!$B$81:$B$85,$B141,calendrier!D$81:D$85)</f>
        <v>0</v>
      </c>
      <c r="O141" s="63">
        <f>SUMIF(calendrier!$B$81:$B$85,$B141,calendrier!E$81:E$85)+SUMIF(calendrier!$I$81:$I$85,$B141,calendrier!F$81:F$85)</f>
        <v>1</v>
      </c>
      <c r="P141" s="63">
        <f>SUMIF(calendrier!$B$81:$B$85,$B141,calendrier!F$81:F$85)+SUMIF(calendrier!$I$81:$I$85,$B141,calendrier!E$81:E$85)</f>
        <v>3</v>
      </c>
      <c r="Q141" s="87">
        <f t="shared" si="110"/>
        <v>0.3333333333333333</v>
      </c>
      <c r="R141" s="86">
        <f>SUMIF(calendrier!$B$81:$B$85,$B141,calendrier!P$81:P$85)+SUMIF(calendrier!I$81:I$85,$B141,calendrier!Q$81:Q$85)+SUMIF(calendrier!B$81:B$85,$B141,calendrier!R$81:R$85)+SUMIF(calendrier!I$81:I$85,$B141,calendrier!S$81:S$85)+SUMIF(calendrier!B$81:B$85,$B141,calendrier!T$81:T$85)+SUMIF(calendrier!I$81:I$85,$B141,calendrier!U$81:U$85)+SUMIF(calendrier!B$81:B$85,$B141,calendrier!V$81:V$85)+SUMIF(calendrier!I$81:I$85,$B141,calendrier!W$81:W$85)+SUMIF(calendrier!B$81:B$85,$B141,calendrier!X$81:X$85)+SUMIF(calendrier!I$81:I$85,$B141,calendrier!Y$81:Y$85)</f>
        <v>64</v>
      </c>
      <c r="S141" s="86">
        <f>SUMIF(calendrier!I$81:I$85,$B141,calendrier!P$81:P$85)+SUMIF(calendrier!B$81:B$85,$B141,calendrier!Q$81:Q$85)+SUMIF(calendrier!I$81:I$85,$B141,calendrier!R$81:R$85)+SUMIF(calendrier!B$81:B$85,$B141,calendrier!S$81:S$85)+SUMIF(calendrier!I$81:I$85,$B141,calendrier!T$81:T$85)+SUMIF(calendrier!B$81:B$85,$B141,calendrier!U$81:U$85)+SUMIF(calendrier!I$81:I$85,$B141,calendrier!V$81:V$85)+SUMIF(calendrier!B$81:B$85,$B141,calendrier!W$81:W$85)+SUMIF(calendrier!I$81:I$85,$B141,calendrier!X$81:X$85)+SUMIF(calendrier!B$81:B$85,$B141,calendrier!Y$81:Y$85)</f>
        <v>97</v>
      </c>
      <c r="T141" s="87">
        <f t="shared" si="111"/>
        <v>0.6597938144329897</v>
      </c>
    </row>
    <row r="142" spans="1:20" ht="15">
      <c r="A142" s="71">
        <v>10</v>
      </c>
      <c r="B142" s="91" t="str">
        <f>calendrier!B14</f>
        <v>MONTENAY</v>
      </c>
      <c r="C142" s="85">
        <f t="shared" si="112"/>
        <v>4</v>
      </c>
      <c r="D142" s="86">
        <f t="shared" si="101"/>
        <v>1</v>
      </c>
      <c r="E142" s="63">
        <f t="shared" si="102"/>
        <v>1</v>
      </c>
      <c r="F142" s="63">
        <f t="shared" si="103"/>
        <v>0</v>
      </c>
      <c r="G142" s="63">
        <f>SUMIF(calendrier!$B$81:$B$85,$B142,calendrier!C$81:C$85)+SUMIF(calendrier!$I$81:$I$85,$B142,calendrier!G$81:G$85)</f>
        <v>0</v>
      </c>
      <c r="H142" s="86">
        <f t="shared" si="104"/>
        <v>0</v>
      </c>
      <c r="I142" s="86">
        <f t="shared" si="105"/>
        <v>1</v>
      </c>
      <c r="J142" s="86">
        <f t="shared" si="106"/>
        <v>0</v>
      </c>
      <c r="K142" s="86">
        <f t="shared" si="107"/>
        <v>0</v>
      </c>
      <c r="L142" s="86">
        <f t="shared" si="108"/>
        <v>0</v>
      </c>
      <c r="M142" s="86">
        <f t="shared" si="109"/>
        <v>0</v>
      </c>
      <c r="N142" s="86">
        <f>SUMIF(calendrier!$I$81:$I$85,$B142,calendrier!H$81:H$85)+SUMIF(calendrier!$B$81:$B$85,$B142,calendrier!D$81:D$85)</f>
        <v>0</v>
      </c>
      <c r="O142" s="63">
        <f>SUMIF(calendrier!$B$81:$B$85,$B142,calendrier!E$81:E$85)+SUMIF(calendrier!$I$81:$I$85,$B142,calendrier!F$81:F$85)</f>
        <v>3</v>
      </c>
      <c r="P142" s="63">
        <f>SUMIF(calendrier!$B$81:$B$85,$B142,calendrier!F$81:F$85)+SUMIF(calendrier!$I$81:$I$85,$B142,calendrier!E$81:E$85)</f>
        <v>1</v>
      </c>
      <c r="Q142" s="87">
        <f t="shared" si="110"/>
        <v>3</v>
      </c>
      <c r="R142" s="86">
        <f>SUMIF(calendrier!$B$81:$B$85,$B142,calendrier!P$81:P$85)+SUMIF(calendrier!I$81:I$85,$B142,calendrier!Q$81:Q$85)+SUMIF(calendrier!B$81:B$85,$B142,calendrier!R$81:R$85)+SUMIF(calendrier!I$81:I$85,$B142,calendrier!S$81:S$85)+SUMIF(calendrier!B$81:B$85,$B142,calendrier!T$81:T$85)+SUMIF(calendrier!I$81:I$85,$B142,calendrier!U$81:U$85)+SUMIF(calendrier!B$81:B$85,$B142,calendrier!V$81:V$85)+SUMIF(calendrier!I$81:I$85,$B142,calendrier!W$81:W$85)+SUMIF(calendrier!B$81:B$85,$B142,calendrier!X$81:X$85)+SUMIF(calendrier!I$81:I$85,$B142,calendrier!Y$81:Y$85)</f>
        <v>96</v>
      </c>
      <c r="S142" s="86">
        <f>SUMIF(calendrier!I$81:I$85,$B142,calendrier!P$81:P$85)+SUMIF(calendrier!B$81:B$85,$B142,calendrier!Q$81:Q$85)+SUMIF(calendrier!I$81:I$85,$B142,calendrier!R$81:R$85)+SUMIF(calendrier!B$81:B$85,$B142,calendrier!S$81:S$85)+SUMIF(calendrier!I$81:I$85,$B142,calendrier!T$81:T$85)+SUMIF(calendrier!B$81:B$85,$B142,calendrier!U$81:U$85)+SUMIF(calendrier!I$81:I$85,$B142,calendrier!V$81:V$85)+SUMIF(calendrier!B$81:B$85,$B142,calendrier!W$81:W$85)+SUMIF(calendrier!I$81:I$85,$B142,calendrier!X$81:X$85)+SUMIF(calendrier!B$81:B$85,$B142,calendrier!Y$81:Y$85)</f>
        <v>72</v>
      </c>
      <c r="T142" s="87">
        <f t="shared" si="111"/>
        <v>1.3333333333333333</v>
      </c>
    </row>
    <row r="143" spans="3:16" ht="15">
      <c r="C143" s="85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2:16" ht="15">
      <c r="B144" s="71" t="s">
        <v>42</v>
      </c>
      <c r="C144" s="85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2:20" ht="15">
      <c r="B145" s="72"/>
      <c r="C145" s="93"/>
      <c r="D145" s="74"/>
      <c r="E145" s="74"/>
      <c r="F145" s="74"/>
      <c r="G145" s="75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6"/>
    </row>
    <row r="146" spans="2:20" ht="15">
      <c r="B146" s="90" t="s">
        <v>16</v>
      </c>
      <c r="C146" s="93"/>
      <c r="D146" s="80" t="s">
        <v>18</v>
      </c>
      <c r="E146" s="80" t="s">
        <v>19</v>
      </c>
      <c r="F146" s="80" t="s">
        <v>20</v>
      </c>
      <c r="G146" s="80" t="s">
        <v>54</v>
      </c>
      <c r="H146" s="80" t="s">
        <v>21</v>
      </c>
      <c r="I146" s="80" t="s">
        <v>22</v>
      </c>
      <c r="J146" s="80" t="s">
        <v>23</v>
      </c>
      <c r="K146" s="80" t="s">
        <v>24</v>
      </c>
      <c r="L146" s="80" t="s">
        <v>25</v>
      </c>
      <c r="M146" s="80" t="s">
        <v>26</v>
      </c>
      <c r="N146" s="80" t="s">
        <v>55</v>
      </c>
      <c r="O146" s="80" t="s">
        <v>27</v>
      </c>
      <c r="P146" s="80" t="s">
        <v>28</v>
      </c>
      <c r="Q146" s="80" t="s">
        <v>29</v>
      </c>
      <c r="R146" s="80" t="s">
        <v>30</v>
      </c>
      <c r="S146" s="80" t="s">
        <v>31</v>
      </c>
      <c r="T146" s="80" t="s">
        <v>29</v>
      </c>
    </row>
    <row r="147" spans="1:20" ht="15">
      <c r="A147" s="71">
        <v>1</v>
      </c>
      <c r="B147" s="91" t="str">
        <f>calendrier!B5</f>
        <v>LE PERTRE 1</v>
      </c>
      <c r="C147" s="85">
        <f t="shared" si="112"/>
        <v>4</v>
      </c>
      <c r="D147" s="86">
        <f t="shared" si="70"/>
        <v>1</v>
      </c>
      <c r="E147" s="63">
        <f aca="true" t="shared" si="113" ref="E147:E156">H147+I147+J147</f>
        <v>1</v>
      </c>
      <c r="F147" s="63">
        <f aca="true" t="shared" si="114" ref="F147:F156">K147+L147+M147</f>
        <v>0</v>
      </c>
      <c r="G147" s="63">
        <f>SUMIF(calendrier!$B$88:$B$92,$B147,calendrier!C$88:C$92)+SUMIF(calendrier!$I$88:$I$92,$B147,calendrier!G$88:G$92)</f>
        <v>0</v>
      </c>
      <c r="H147" s="86">
        <f aca="true" t="shared" si="115" ref="H147:H156">IF($O147-$P147=3,1,0)</f>
        <v>1</v>
      </c>
      <c r="I147" s="86">
        <f aca="true" t="shared" si="116" ref="I147:I156">IF($O147-$P147=2,1,0)</f>
        <v>0</v>
      </c>
      <c r="J147" s="86">
        <f aca="true" t="shared" si="117" ref="J147:J156">IF($O147-$P147=1,1,0)</f>
        <v>0</v>
      </c>
      <c r="K147" s="86">
        <f aca="true" t="shared" si="118" ref="K147:K156">IF($O147-$P147=-1,1,0)</f>
        <v>0</v>
      </c>
      <c r="L147" s="86">
        <f aca="true" t="shared" si="119" ref="L147:L156">IF($O147-$P147=-2,1,0)</f>
        <v>0</v>
      </c>
      <c r="M147" s="86">
        <f aca="true" t="shared" si="120" ref="M147:M156">IF($O147-$P147=-3,1,0)</f>
        <v>0</v>
      </c>
      <c r="N147" s="86">
        <f>SUMIF(calendrier!$I$88:$I$92,$B147,calendrier!H$88:H$92)+SUMIF(calendrier!$B$88:$B$92,$B147,calendrier!D$88:D$92)</f>
        <v>0</v>
      </c>
      <c r="O147" s="63">
        <f>SUMIF(calendrier!$B$88:$B$92,$B147,calendrier!E$88:E$92)+SUMIF(calendrier!$I$88:$I$92,$B147,calendrier!F$88:F$92)</f>
        <v>3</v>
      </c>
      <c r="P147" s="63">
        <f>SUMIF(calendrier!$B$88:$B$92,$B147,calendrier!F$88:F$92)+SUMIF(calendrier!$I$88:$I$92,$B147,calendrier!E$88:E$92)</f>
        <v>0</v>
      </c>
      <c r="Q147" s="87" t="e">
        <f aca="true" t="shared" si="121" ref="Q147:Q156">O147/P147</f>
        <v>#DIV/0!</v>
      </c>
      <c r="R147" s="86">
        <f>SUMIF(calendrier!$B$88:$B$92,$B147,calendrier!P$88:P$92)+SUMIF(calendrier!I$88:I$92,$B147,calendrier!Q$88:Q$92)+SUMIF(calendrier!B$88:B$92,$B147,calendrier!R$88:R$92)+SUMIF(calendrier!I$88:I$92,$B147,calendrier!S$88:S$92)+SUMIF(calendrier!B$88:B$92,$B147,calendrier!T$88:T$92)+SUMIF(calendrier!I$88:I$92,$B147,calendrier!U$88:U$92)+SUMIF(calendrier!B$88:B$92,$B147,calendrier!V$88:V$92)+SUMIF(calendrier!I$88:I$92,$B147,calendrier!W$88:W$92)+SUMIF(calendrier!B$88:B$92,$B147,calendrier!X$88:X$92)+SUMIF(calendrier!I$88:I$92,$B147,calendrier!Y$88:Y$92)</f>
        <v>77</v>
      </c>
      <c r="S147" s="86">
        <f>SUMIF(calendrier!I$88:I$92,$B147,calendrier!P$88:P$92)+SUMIF(calendrier!B$88:B$92,$B147,calendrier!Q$88:Q$92)+SUMIF(calendrier!I$88:I$92,$B147,calendrier!R$88:R$92)+SUMIF(calendrier!B$88:B$92,$B147,calendrier!S$88:S$92)+SUMIF(calendrier!I$88:I$92,$B147,calendrier!T$88:T$92)+SUMIF(calendrier!B$88:B$92,$B147,calendrier!U$88:U$92)+SUMIF(calendrier!I$88:I$92,$B147,calendrier!V$88:V$92)+SUMIF(calendrier!B$88:B$92,$B147,calendrier!W$88:W$92)+SUMIF(calendrier!I$88:I$92,$B147,calendrier!X$88:X$92)+SUMIF(calendrier!B$88:B$92,$B147,calendrier!Y$88:Y$92)</f>
        <v>67</v>
      </c>
      <c r="T147" s="87">
        <f aca="true" t="shared" si="122" ref="T147:T156">R147/S147</f>
        <v>1.1492537313432836</v>
      </c>
    </row>
    <row r="148" spans="1:20" ht="15">
      <c r="A148" s="71">
        <v>2</v>
      </c>
      <c r="B148" s="91" t="str">
        <f>calendrier!B6</f>
        <v>GOSNE</v>
      </c>
      <c r="C148" s="85">
        <f t="shared" si="112"/>
        <v>4</v>
      </c>
      <c r="D148" s="86">
        <f t="shared" si="70"/>
        <v>1</v>
      </c>
      <c r="E148" s="63">
        <f t="shared" si="113"/>
        <v>1</v>
      </c>
      <c r="F148" s="63">
        <f t="shared" si="114"/>
        <v>0</v>
      </c>
      <c r="G148" s="63">
        <f>SUMIF(calendrier!$B$88:$B$92,$B148,calendrier!C$88:C$92)+SUMIF(calendrier!$I$88:$I$92,$B148,calendrier!G$88:G$92)</f>
        <v>0</v>
      </c>
      <c r="H148" s="86">
        <f t="shared" si="115"/>
        <v>1</v>
      </c>
      <c r="I148" s="86">
        <f t="shared" si="116"/>
        <v>0</v>
      </c>
      <c r="J148" s="86">
        <f t="shared" si="117"/>
        <v>0</v>
      </c>
      <c r="K148" s="86">
        <f t="shared" si="118"/>
        <v>0</v>
      </c>
      <c r="L148" s="86">
        <f t="shared" si="119"/>
        <v>0</v>
      </c>
      <c r="M148" s="86">
        <f t="shared" si="120"/>
        <v>0</v>
      </c>
      <c r="N148" s="86">
        <f>SUMIF(calendrier!$I$88:$I$92,$B148,calendrier!H$88:H$92)+SUMIF(calendrier!$B$88:$B$92,$B148,calendrier!D$88:D$92)</f>
        <v>0</v>
      </c>
      <c r="O148" s="63">
        <f>SUMIF(calendrier!$B$88:$B$92,$B148,calendrier!E$88:E$92)+SUMIF(calendrier!$I$88:$I$92,$B148,calendrier!F$88:F$92)</f>
        <v>3</v>
      </c>
      <c r="P148" s="63">
        <f>SUMIF(calendrier!$B$88:$B$92,$B148,calendrier!F$88:F$92)+SUMIF(calendrier!$I$88:$I$92,$B148,calendrier!E$88:E$92)</f>
        <v>0</v>
      </c>
      <c r="Q148" s="87" t="e">
        <f t="shared" si="121"/>
        <v>#DIV/0!</v>
      </c>
      <c r="R148" s="86">
        <f>SUMIF(calendrier!$B$88:$B$92,$B148,calendrier!P$88:P$92)+SUMIF(calendrier!I$88:I$92,$B148,calendrier!Q$88:Q$92)+SUMIF(calendrier!B$88:B$92,$B148,calendrier!R$88:R$92)+SUMIF(calendrier!I$88:I$92,$B148,calendrier!S$88:S$92)+SUMIF(calendrier!B$88:B$92,$B148,calendrier!T$88:T$92)+SUMIF(calendrier!I$88:I$92,$B148,calendrier!U$88:U$92)+SUMIF(calendrier!B$88:B$92,$B148,calendrier!V$88:V$92)+SUMIF(calendrier!I$88:I$92,$B148,calendrier!W$88:W$92)+SUMIF(calendrier!B$88:B$92,$B148,calendrier!X$88:X$92)+SUMIF(calendrier!I$88:I$92,$B148,calendrier!Y$88:Y$92)</f>
        <v>75</v>
      </c>
      <c r="S148" s="86">
        <f>SUMIF(calendrier!I$88:I$92,$B148,calendrier!P$88:P$92)+SUMIF(calendrier!B$88:B$92,$B148,calendrier!Q$88:Q$92)+SUMIF(calendrier!I$88:I$92,$B148,calendrier!R$88:R$92)+SUMIF(calendrier!B$88:B$92,$B148,calendrier!S$88:S$92)+SUMIF(calendrier!I$88:I$92,$B148,calendrier!T$88:T$92)+SUMIF(calendrier!B$88:B$92,$B148,calendrier!U$88:U$92)+SUMIF(calendrier!I$88:I$92,$B148,calendrier!V$88:V$92)+SUMIF(calendrier!B$88:B$92,$B148,calendrier!W$88:W$92)+SUMIF(calendrier!I$88:I$92,$B148,calendrier!X$88:X$92)+SUMIF(calendrier!B$88:B$92,$B148,calendrier!Y$88:Y$92)</f>
        <v>51</v>
      </c>
      <c r="T148" s="87">
        <f t="shared" si="122"/>
        <v>1.4705882352941178</v>
      </c>
    </row>
    <row r="149" spans="1:20" ht="15">
      <c r="A149" s="71">
        <v>3</v>
      </c>
      <c r="B149" s="91" t="str">
        <f>calendrier!B7</f>
        <v>JAVENE 1</v>
      </c>
      <c r="C149" s="85">
        <f t="shared" si="112"/>
        <v>4</v>
      </c>
      <c r="D149" s="86">
        <f t="shared" si="70"/>
        <v>1</v>
      </c>
      <c r="E149" s="63">
        <f t="shared" si="113"/>
        <v>1</v>
      </c>
      <c r="F149" s="63">
        <f t="shared" si="114"/>
        <v>0</v>
      </c>
      <c r="G149" s="63">
        <f>SUMIF(calendrier!$B$88:$B$92,$B149,calendrier!C$88:C$92)+SUMIF(calendrier!$I$88:$I$92,$B149,calendrier!G$88:G$92)</f>
        <v>0</v>
      </c>
      <c r="H149" s="86">
        <f t="shared" si="115"/>
        <v>0</v>
      </c>
      <c r="I149" s="86">
        <f t="shared" si="116"/>
        <v>1</v>
      </c>
      <c r="J149" s="86">
        <f t="shared" si="117"/>
        <v>0</v>
      </c>
      <c r="K149" s="86">
        <f t="shared" si="118"/>
        <v>0</v>
      </c>
      <c r="L149" s="86">
        <f t="shared" si="119"/>
        <v>0</v>
      </c>
      <c r="M149" s="86">
        <f t="shared" si="120"/>
        <v>0</v>
      </c>
      <c r="N149" s="86">
        <f>SUMIF(calendrier!$I$88:$I$92,$B149,calendrier!H$88:H$92)+SUMIF(calendrier!$B$88:$B$92,$B149,calendrier!D$88:D$92)</f>
        <v>0</v>
      </c>
      <c r="O149" s="63">
        <f>SUMIF(calendrier!$B$88:$B$92,$B149,calendrier!E$88:E$92)+SUMIF(calendrier!$I$88:$I$92,$B149,calendrier!F$88:F$92)</f>
        <v>3</v>
      </c>
      <c r="P149" s="63">
        <f>SUMIF(calendrier!$B$88:$B$92,$B149,calendrier!F$88:F$92)+SUMIF(calendrier!$I$88:$I$92,$B149,calendrier!E$88:E$92)</f>
        <v>1</v>
      </c>
      <c r="Q149" s="87">
        <f t="shared" si="121"/>
        <v>3</v>
      </c>
      <c r="R149" s="86">
        <f>SUMIF(calendrier!$B$88:$B$92,$B149,calendrier!P$88:P$92)+SUMIF(calendrier!I$88:I$92,$B149,calendrier!Q$88:Q$92)+SUMIF(calendrier!B$88:B$92,$B149,calendrier!R$88:R$92)+SUMIF(calendrier!I$88:I$92,$B149,calendrier!S$88:S$92)+SUMIF(calendrier!B$88:B$92,$B149,calendrier!T$88:T$92)+SUMIF(calendrier!I$88:I$92,$B149,calendrier!U$88:U$92)+SUMIF(calendrier!B$88:B$92,$B149,calendrier!V$88:V$92)+SUMIF(calendrier!I$88:I$92,$B149,calendrier!W$88:W$92)+SUMIF(calendrier!B$88:B$92,$B149,calendrier!X$88:X$92)+SUMIF(calendrier!I$88:I$92,$B149,calendrier!Y$88:Y$92)</f>
        <v>92</v>
      </c>
      <c r="S149" s="86">
        <f>SUMIF(calendrier!I$88:I$92,$B149,calendrier!P$88:P$92)+SUMIF(calendrier!B$88:B$92,$B149,calendrier!Q$88:Q$92)+SUMIF(calendrier!I$88:I$92,$B149,calendrier!R$88:R$92)+SUMIF(calendrier!B$88:B$92,$B149,calendrier!S$88:S$92)+SUMIF(calendrier!I$88:I$92,$B149,calendrier!T$88:T$92)+SUMIF(calendrier!B$88:B$92,$B149,calendrier!U$88:U$92)+SUMIF(calendrier!I$88:I$92,$B149,calendrier!V$88:V$92)+SUMIF(calendrier!B$88:B$92,$B149,calendrier!W$88:W$92)+SUMIF(calendrier!I$88:I$92,$B149,calendrier!X$88:X$92)+SUMIF(calendrier!B$88:B$92,$B149,calendrier!Y$88:Y$92)</f>
        <v>72</v>
      </c>
      <c r="T149" s="87">
        <f t="shared" si="122"/>
        <v>1.2777777777777777</v>
      </c>
    </row>
    <row r="150" spans="1:20" ht="15">
      <c r="A150" s="71">
        <v>4</v>
      </c>
      <c r="B150" s="91" t="str">
        <f>calendrier!B8</f>
        <v>LE PERTRE 2</v>
      </c>
      <c r="C150" s="85">
        <f t="shared" si="112"/>
        <v>1</v>
      </c>
      <c r="D150" s="86">
        <f aca="true" t="shared" si="123" ref="D150:D212">E150+F150+G150+N150</f>
        <v>1</v>
      </c>
      <c r="E150" s="63">
        <f t="shared" si="113"/>
        <v>0</v>
      </c>
      <c r="F150" s="63">
        <f t="shared" si="114"/>
        <v>1</v>
      </c>
      <c r="G150" s="63">
        <f>SUMIF(calendrier!$B$88:$B$92,$B150,calendrier!C$88:C$92)+SUMIF(calendrier!$I$88:$I$92,$B150,calendrier!G$88:G$92)</f>
        <v>0</v>
      </c>
      <c r="H150" s="86">
        <f t="shared" si="115"/>
        <v>0</v>
      </c>
      <c r="I150" s="86">
        <f t="shared" si="116"/>
        <v>0</v>
      </c>
      <c r="J150" s="86">
        <f t="shared" si="117"/>
        <v>0</v>
      </c>
      <c r="K150" s="86">
        <f t="shared" si="118"/>
        <v>0</v>
      </c>
      <c r="L150" s="86">
        <f t="shared" si="119"/>
        <v>0</v>
      </c>
      <c r="M150" s="86">
        <f t="shared" si="120"/>
        <v>1</v>
      </c>
      <c r="N150" s="86">
        <f>SUMIF(calendrier!$I$88:$I$92,$B150,calendrier!H$88:H$92)+SUMIF(calendrier!$B$88:$B$92,$B150,calendrier!D$88:D$92)</f>
        <v>0</v>
      </c>
      <c r="O150" s="63">
        <f>SUMIF(calendrier!$B$88:$B$92,$B150,calendrier!E$88:E$92)+SUMIF(calendrier!$I$88:$I$92,$B150,calendrier!F$88:F$92)</f>
        <v>0</v>
      </c>
      <c r="P150" s="63">
        <f>SUMIF(calendrier!$B$88:$B$92,$B150,calendrier!F$88:F$92)+SUMIF(calendrier!$I$88:$I$92,$B150,calendrier!E$88:E$92)</f>
        <v>3</v>
      </c>
      <c r="Q150" s="87">
        <f t="shared" si="121"/>
        <v>0</v>
      </c>
      <c r="R150" s="86">
        <f>SUMIF(calendrier!$B$88:$B$92,$B150,calendrier!P$88:P$92)+SUMIF(calendrier!I$88:I$92,$B150,calendrier!Q$88:Q$92)+SUMIF(calendrier!B$88:B$92,$B150,calendrier!R$88:R$92)+SUMIF(calendrier!I$88:I$92,$B150,calendrier!S$88:S$92)+SUMIF(calendrier!B$88:B$92,$B150,calendrier!T$88:T$92)+SUMIF(calendrier!I$88:I$92,$B150,calendrier!U$88:U$92)+SUMIF(calendrier!B$88:B$92,$B150,calendrier!V$88:V$92)+SUMIF(calendrier!I$88:I$92,$B150,calendrier!W$88:W$92)+SUMIF(calendrier!B$88:B$92,$B150,calendrier!X$88:X$92)+SUMIF(calendrier!I$88:I$92,$B150,calendrier!Y$88:Y$92)</f>
        <v>67</v>
      </c>
      <c r="S150" s="86">
        <f>SUMIF(calendrier!I$88:I$92,$B150,calendrier!P$88:P$92)+SUMIF(calendrier!B$88:B$92,$B150,calendrier!Q$88:Q$92)+SUMIF(calendrier!I$88:I$92,$B150,calendrier!R$88:R$92)+SUMIF(calendrier!B$88:B$92,$B150,calendrier!S$88:S$92)+SUMIF(calendrier!I$88:I$92,$B150,calendrier!T$88:T$92)+SUMIF(calendrier!B$88:B$92,$B150,calendrier!U$88:U$92)+SUMIF(calendrier!I$88:I$92,$B150,calendrier!V$88:V$92)+SUMIF(calendrier!B$88:B$92,$B150,calendrier!W$88:W$92)+SUMIF(calendrier!I$88:I$92,$B150,calendrier!X$88:X$92)+SUMIF(calendrier!B$88:B$92,$B150,calendrier!Y$88:Y$92)</f>
        <v>75</v>
      </c>
      <c r="T150" s="87">
        <f t="shared" si="122"/>
        <v>0.8933333333333333</v>
      </c>
    </row>
    <row r="151" spans="1:20" ht="15">
      <c r="A151" s="71">
        <v>5</v>
      </c>
      <c r="B151" s="91" t="str">
        <f>calendrier!B9</f>
        <v>TREMBLAY CHAUVIGNE</v>
      </c>
      <c r="C151" s="85">
        <f t="shared" si="112"/>
        <v>1</v>
      </c>
      <c r="D151" s="86">
        <f t="shared" si="123"/>
        <v>1</v>
      </c>
      <c r="E151" s="63">
        <f t="shared" si="113"/>
        <v>0</v>
      </c>
      <c r="F151" s="63">
        <f t="shared" si="114"/>
        <v>1</v>
      </c>
      <c r="G151" s="63">
        <f>SUMIF(calendrier!$B$88:$B$92,$B151,calendrier!C$88:C$92)+SUMIF(calendrier!$I$88:$I$92,$B151,calendrier!G$88:G$92)</f>
        <v>0</v>
      </c>
      <c r="H151" s="86">
        <f t="shared" si="115"/>
        <v>0</v>
      </c>
      <c r="I151" s="86">
        <f t="shared" si="116"/>
        <v>0</v>
      </c>
      <c r="J151" s="86">
        <f t="shared" si="117"/>
        <v>0</v>
      </c>
      <c r="K151" s="86">
        <f t="shared" si="118"/>
        <v>0</v>
      </c>
      <c r="L151" s="86">
        <f t="shared" si="119"/>
        <v>0</v>
      </c>
      <c r="M151" s="86">
        <f t="shared" si="120"/>
        <v>1</v>
      </c>
      <c r="N151" s="86">
        <f>SUMIF(calendrier!$I$88:$I$92,$B151,calendrier!H$88:H$92)+SUMIF(calendrier!$B$88:$B$92,$B151,calendrier!D$88:D$92)</f>
        <v>0</v>
      </c>
      <c r="O151" s="63">
        <f>SUMIF(calendrier!$B$88:$B$92,$B151,calendrier!E$88:E$92)+SUMIF(calendrier!$I$88:$I$92,$B151,calendrier!F$88:F$92)</f>
        <v>0</v>
      </c>
      <c r="P151" s="63">
        <f>SUMIF(calendrier!$B$88:$B$92,$B151,calendrier!F$88:F$92)+SUMIF(calendrier!$I$88:$I$92,$B151,calendrier!E$88:E$92)</f>
        <v>3</v>
      </c>
      <c r="Q151" s="87">
        <f t="shared" si="121"/>
        <v>0</v>
      </c>
      <c r="R151" s="86">
        <f>SUMIF(calendrier!$B$88:$B$92,$B151,calendrier!P$88:P$92)+SUMIF(calendrier!I$88:I$92,$B151,calendrier!Q$88:Q$92)+SUMIF(calendrier!B$88:B$92,$B151,calendrier!R$88:R$92)+SUMIF(calendrier!I$88:I$92,$B151,calendrier!S$88:S$92)+SUMIF(calendrier!B$88:B$92,$B151,calendrier!T$88:T$92)+SUMIF(calendrier!I$88:I$92,$B151,calendrier!U$88:U$92)+SUMIF(calendrier!B$88:B$92,$B151,calendrier!V$88:V$92)+SUMIF(calendrier!I$88:I$92,$B151,calendrier!W$88:W$92)+SUMIF(calendrier!B$88:B$92,$B151,calendrier!X$88:X$92)+SUMIF(calendrier!I$88:I$92,$B151,calendrier!Y$88:Y$92)</f>
        <v>59</v>
      </c>
      <c r="S151" s="86">
        <f>SUMIF(calendrier!I$88:I$92,$B151,calendrier!P$88:P$92)+SUMIF(calendrier!B$88:B$92,$B151,calendrier!Q$88:Q$92)+SUMIF(calendrier!I$88:I$92,$B151,calendrier!R$88:R$92)+SUMIF(calendrier!B$88:B$92,$B151,calendrier!S$88:S$92)+SUMIF(calendrier!I$88:I$92,$B151,calendrier!T$88:T$92)+SUMIF(calendrier!B$88:B$92,$B151,calendrier!U$88:U$92)+SUMIF(calendrier!I$88:I$92,$B151,calendrier!V$88:V$92)+SUMIF(calendrier!B$88:B$92,$B151,calendrier!W$88:W$92)+SUMIF(calendrier!I$88:I$92,$B151,calendrier!X$88:X$92)+SUMIF(calendrier!B$88:B$92,$B151,calendrier!Y$88:Y$92)</f>
        <v>75</v>
      </c>
      <c r="T151" s="87">
        <f t="shared" si="122"/>
        <v>0.7866666666666666</v>
      </c>
    </row>
    <row r="152" spans="1:20" ht="15">
      <c r="A152" s="71">
        <v>6</v>
      </c>
      <c r="B152" s="91" t="str">
        <f>calendrier!B10</f>
        <v>ROMAGNE</v>
      </c>
      <c r="C152" s="85">
        <f t="shared" si="112"/>
        <v>4</v>
      </c>
      <c r="D152" s="86">
        <f t="shared" si="123"/>
        <v>1</v>
      </c>
      <c r="E152" s="63">
        <f t="shared" si="113"/>
        <v>1</v>
      </c>
      <c r="F152" s="63">
        <f t="shared" si="114"/>
        <v>0</v>
      </c>
      <c r="G152" s="63">
        <f>SUMIF(calendrier!$B$88:$B$92,$B152,calendrier!C$88:C$92)+SUMIF(calendrier!$I$88:$I$92,$B152,calendrier!G$88:G$92)</f>
        <v>0</v>
      </c>
      <c r="H152" s="86">
        <f t="shared" si="115"/>
        <v>1</v>
      </c>
      <c r="I152" s="86">
        <f t="shared" si="116"/>
        <v>0</v>
      </c>
      <c r="J152" s="86">
        <f t="shared" si="117"/>
        <v>0</v>
      </c>
      <c r="K152" s="86">
        <f t="shared" si="118"/>
        <v>0</v>
      </c>
      <c r="L152" s="86">
        <f t="shared" si="119"/>
        <v>0</v>
      </c>
      <c r="M152" s="86">
        <f t="shared" si="120"/>
        <v>0</v>
      </c>
      <c r="N152" s="86">
        <f>SUMIF(calendrier!$I$88:$I$92,$B152,calendrier!H$88:H$92)+SUMIF(calendrier!$B$88:$B$92,$B152,calendrier!D$88:D$92)</f>
        <v>0</v>
      </c>
      <c r="O152" s="63">
        <f>SUMIF(calendrier!$B$88:$B$92,$B152,calendrier!E$88:E$92)+SUMIF(calendrier!$I$88:$I$92,$B152,calendrier!F$88:F$92)</f>
        <v>3</v>
      </c>
      <c r="P152" s="63">
        <f>SUMIF(calendrier!$B$88:$B$92,$B152,calendrier!F$88:F$92)+SUMIF(calendrier!$I$88:$I$92,$B152,calendrier!E$88:E$92)</f>
        <v>0</v>
      </c>
      <c r="Q152" s="87" t="e">
        <f t="shared" si="121"/>
        <v>#DIV/0!</v>
      </c>
      <c r="R152" s="86">
        <f>SUMIF(calendrier!$B$88:$B$92,$B152,calendrier!P$88:P$92)+SUMIF(calendrier!I$88:I$92,$B152,calendrier!Q$88:Q$92)+SUMIF(calendrier!B$88:B$92,$B152,calendrier!R$88:R$92)+SUMIF(calendrier!I$88:I$92,$B152,calendrier!S$88:S$92)+SUMIF(calendrier!B$88:B$92,$B152,calendrier!T$88:T$92)+SUMIF(calendrier!I$88:I$92,$B152,calendrier!U$88:U$92)+SUMIF(calendrier!B$88:B$92,$B152,calendrier!V$88:V$92)+SUMIF(calendrier!I$88:I$92,$B152,calendrier!W$88:W$92)+SUMIF(calendrier!B$88:B$92,$B152,calendrier!X$88:X$92)+SUMIF(calendrier!I$88:I$92,$B152,calendrier!Y$88:Y$92)</f>
        <v>75</v>
      </c>
      <c r="S152" s="86">
        <f>SUMIF(calendrier!I$88:I$92,$B152,calendrier!P$88:P$92)+SUMIF(calendrier!B$88:B$92,$B152,calendrier!Q$88:Q$92)+SUMIF(calendrier!I$88:I$92,$B152,calendrier!R$88:R$92)+SUMIF(calendrier!B$88:B$92,$B152,calendrier!S$88:S$92)+SUMIF(calendrier!I$88:I$92,$B152,calendrier!T$88:T$92)+SUMIF(calendrier!B$88:B$92,$B152,calendrier!U$88:U$92)+SUMIF(calendrier!I$88:I$92,$B152,calendrier!V$88:V$92)+SUMIF(calendrier!B$88:B$92,$B152,calendrier!W$88:W$92)+SUMIF(calendrier!I$88:I$92,$B152,calendrier!X$88:X$92)+SUMIF(calendrier!B$88:B$92,$B152,calendrier!Y$88:Y$92)</f>
        <v>67</v>
      </c>
      <c r="T152" s="87">
        <f t="shared" si="122"/>
        <v>1.1194029850746268</v>
      </c>
    </row>
    <row r="153" spans="1:20" ht="15">
      <c r="A153" s="71">
        <v>7</v>
      </c>
      <c r="B153" s="91" t="str">
        <f>calendrier!B11</f>
        <v>ST BRICE EN COGLES</v>
      </c>
      <c r="C153" s="85">
        <f t="shared" si="112"/>
        <v>1</v>
      </c>
      <c r="D153" s="86">
        <f t="shared" si="123"/>
        <v>1</v>
      </c>
      <c r="E153" s="63">
        <f t="shared" si="113"/>
        <v>0</v>
      </c>
      <c r="F153" s="63">
        <f t="shared" si="114"/>
        <v>1</v>
      </c>
      <c r="G153" s="63">
        <f>SUMIF(calendrier!$B$88:$B$92,$B153,calendrier!C$88:C$92)+SUMIF(calendrier!$I$88:$I$92,$B153,calendrier!G$88:G$92)</f>
        <v>0</v>
      </c>
      <c r="H153" s="86">
        <f t="shared" si="115"/>
        <v>0</v>
      </c>
      <c r="I153" s="86">
        <f t="shared" si="116"/>
        <v>0</v>
      </c>
      <c r="J153" s="86">
        <f t="shared" si="117"/>
        <v>0</v>
      </c>
      <c r="K153" s="86">
        <f t="shared" si="118"/>
        <v>0</v>
      </c>
      <c r="L153" s="86">
        <f t="shared" si="119"/>
        <v>1</v>
      </c>
      <c r="M153" s="86">
        <f t="shared" si="120"/>
        <v>0</v>
      </c>
      <c r="N153" s="86">
        <f>SUMIF(calendrier!$I$88:$I$92,$B153,calendrier!H$88:H$92)+SUMIF(calendrier!$B$88:$B$92,$B153,calendrier!D$88:D$92)</f>
        <v>0</v>
      </c>
      <c r="O153" s="63">
        <f>SUMIF(calendrier!$B$88:$B$92,$B153,calendrier!E$88:E$92)+SUMIF(calendrier!$I$88:$I$92,$B153,calendrier!F$88:F$92)</f>
        <v>1</v>
      </c>
      <c r="P153" s="63">
        <f>SUMIF(calendrier!$B$88:$B$92,$B153,calendrier!F$88:F$92)+SUMIF(calendrier!$I$88:$I$92,$B153,calendrier!E$88:E$92)</f>
        <v>3</v>
      </c>
      <c r="Q153" s="87">
        <f t="shared" si="121"/>
        <v>0.3333333333333333</v>
      </c>
      <c r="R153" s="86">
        <f>SUMIF(calendrier!$B$88:$B$92,$B153,calendrier!P$88:P$92)+SUMIF(calendrier!I$88:I$92,$B153,calendrier!Q$88:Q$92)+SUMIF(calendrier!B$88:B$92,$B153,calendrier!R$88:R$92)+SUMIF(calendrier!I$88:I$92,$B153,calendrier!S$88:S$92)+SUMIF(calendrier!B$88:B$92,$B153,calendrier!T$88:T$92)+SUMIF(calendrier!I$88:I$92,$B153,calendrier!U$88:U$92)+SUMIF(calendrier!B$88:B$92,$B153,calendrier!V$88:V$92)+SUMIF(calendrier!I$88:I$92,$B153,calendrier!W$88:W$92)+SUMIF(calendrier!B$88:B$92,$B153,calendrier!X$88:X$92)+SUMIF(calendrier!I$88:I$92,$B153,calendrier!Y$88:Y$92)</f>
        <v>72</v>
      </c>
      <c r="S153" s="86">
        <f>SUMIF(calendrier!I$88:I$92,$B153,calendrier!P$88:P$92)+SUMIF(calendrier!B$88:B$92,$B153,calendrier!Q$88:Q$92)+SUMIF(calendrier!I$88:I$92,$B153,calendrier!R$88:R$92)+SUMIF(calendrier!B$88:B$92,$B153,calendrier!S$88:S$92)+SUMIF(calendrier!I$88:I$92,$B153,calendrier!T$88:T$92)+SUMIF(calendrier!B$88:B$92,$B153,calendrier!U$88:U$92)+SUMIF(calendrier!I$88:I$92,$B153,calendrier!V$88:V$92)+SUMIF(calendrier!B$88:B$92,$B153,calendrier!W$88:W$92)+SUMIF(calendrier!I$88:I$92,$B153,calendrier!X$88:X$92)+SUMIF(calendrier!B$88:B$92,$B153,calendrier!Y$88:Y$92)</f>
        <v>92</v>
      </c>
      <c r="T153" s="87">
        <f t="shared" si="122"/>
        <v>0.782608695652174</v>
      </c>
    </row>
    <row r="154" spans="1:20" ht="15">
      <c r="A154" s="71">
        <v>8</v>
      </c>
      <c r="B154" s="91" t="str">
        <f>calendrier!B12</f>
        <v>JAVENE 2</v>
      </c>
      <c r="C154" s="85">
        <f t="shared" si="112"/>
        <v>1</v>
      </c>
      <c r="D154" s="86">
        <f t="shared" si="123"/>
        <v>1</v>
      </c>
      <c r="E154" s="63">
        <f t="shared" si="113"/>
        <v>0</v>
      </c>
      <c r="F154" s="63">
        <f t="shared" si="114"/>
        <v>1</v>
      </c>
      <c r="G154" s="63">
        <f>SUMIF(calendrier!$B$88:$B$92,$B154,calendrier!C$88:C$92)+SUMIF(calendrier!$I$88:$I$92,$B154,calendrier!G$88:G$92)</f>
        <v>0</v>
      </c>
      <c r="H154" s="86">
        <f t="shared" si="115"/>
        <v>0</v>
      </c>
      <c r="I154" s="86">
        <f t="shared" si="116"/>
        <v>0</v>
      </c>
      <c r="J154" s="86">
        <f t="shared" si="117"/>
        <v>0</v>
      </c>
      <c r="K154" s="86">
        <f t="shared" si="118"/>
        <v>0</v>
      </c>
      <c r="L154" s="86">
        <f t="shared" si="119"/>
        <v>0</v>
      </c>
      <c r="M154" s="86">
        <f t="shared" si="120"/>
        <v>1</v>
      </c>
      <c r="N154" s="86">
        <f>SUMIF(calendrier!$I$88:$I$92,$B154,calendrier!H$88:H$92)+SUMIF(calendrier!$B$88:$B$92,$B154,calendrier!D$88:D$92)</f>
        <v>0</v>
      </c>
      <c r="O154" s="63">
        <f>SUMIF(calendrier!$B$88:$B$92,$B154,calendrier!E$88:E$92)+SUMIF(calendrier!$I$88:$I$92,$B154,calendrier!F$88:F$92)</f>
        <v>0</v>
      </c>
      <c r="P154" s="63">
        <f>SUMIF(calendrier!$B$88:$B$92,$B154,calendrier!F$88:F$92)+SUMIF(calendrier!$I$88:$I$92,$B154,calendrier!E$88:E$92)</f>
        <v>3</v>
      </c>
      <c r="Q154" s="87">
        <f t="shared" si="121"/>
        <v>0</v>
      </c>
      <c r="R154" s="86">
        <f>SUMIF(calendrier!$B$88:$B$92,$B154,calendrier!P$88:P$92)+SUMIF(calendrier!I$88:I$92,$B154,calendrier!Q$88:Q$92)+SUMIF(calendrier!B$88:B$92,$B154,calendrier!R$88:R$92)+SUMIF(calendrier!I$88:I$92,$B154,calendrier!S$88:S$92)+SUMIF(calendrier!B$88:B$92,$B154,calendrier!T$88:T$92)+SUMIF(calendrier!I$88:I$92,$B154,calendrier!U$88:U$92)+SUMIF(calendrier!B$88:B$92,$B154,calendrier!V$88:V$92)+SUMIF(calendrier!I$88:I$92,$B154,calendrier!W$88:W$92)+SUMIF(calendrier!B$88:B$92,$B154,calendrier!X$88:X$92)+SUMIF(calendrier!I$88:I$92,$B154,calendrier!Y$88:Y$92)</f>
        <v>51</v>
      </c>
      <c r="S154" s="86">
        <f>SUMIF(calendrier!I$88:I$92,$B154,calendrier!P$88:P$92)+SUMIF(calendrier!B$88:B$92,$B154,calendrier!Q$88:Q$92)+SUMIF(calendrier!I$88:I$92,$B154,calendrier!R$88:R$92)+SUMIF(calendrier!B$88:B$92,$B154,calendrier!S$88:S$92)+SUMIF(calendrier!I$88:I$92,$B154,calendrier!T$88:T$92)+SUMIF(calendrier!B$88:B$92,$B154,calendrier!U$88:U$92)+SUMIF(calendrier!I$88:I$92,$B154,calendrier!V$88:V$92)+SUMIF(calendrier!B$88:B$92,$B154,calendrier!W$88:W$92)+SUMIF(calendrier!I$88:I$92,$B154,calendrier!X$88:X$92)+SUMIF(calendrier!B$88:B$92,$B154,calendrier!Y$88:Y$92)</f>
        <v>75</v>
      </c>
      <c r="T154" s="87">
        <f t="shared" si="122"/>
        <v>0.68</v>
      </c>
    </row>
    <row r="155" spans="1:20" ht="15">
      <c r="A155" s="71">
        <v>9</v>
      </c>
      <c r="B155" s="91" t="str">
        <f>calendrier!B13</f>
        <v>ST PIERRE LA COUR</v>
      </c>
      <c r="C155" s="85">
        <f t="shared" si="112"/>
        <v>1</v>
      </c>
      <c r="D155" s="86">
        <f t="shared" si="123"/>
        <v>1</v>
      </c>
      <c r="E155" s="63">
        <f t="shared" si="113"/>
        <v>0</v>
      </c>
      <c r="F155" s="63">
        <f t="shared" si="114"/>
        <v>1</v>
      </c>
      <c r="G155" s="63">
        <f>SUMIF(calendrier!$B$88:$B$92,$B155,calendrier!C$88:C$92)+SUMIF(calendrier!$I$88:$I$92,$B155,calendrier!G$88:G$92)</f>
        <v>0</v>
      </c>
      <c r="H155" s="86">
        <f t="shared" si="115"/>
        <v>0</v>
      </c>
      <c r="I155" s="86">
        <f t="shared" si="116"/>
        <v>0</v>
      </c>
      <c r="J155" s="86">
        <f t="shared" si="117"/>
        <v>0</v>
      </c>
      <c r="K155" s="86">
        <f t="shared" si="118"/>
        <v>0</v>
      </c>
      <c r="L155" s="86">
        <f t="shared" si="119"/>
        <v>0</v>
      </c>
      <c r="M155" s="86">
        <f t="shared" si="120"/>
        <v>1</v>
      </c>
      <c r="N155" s="86">
        <f>SUMIF(calendrier!$I$88:$I$92,$B155,calendrier!H$88:H$92)+SUMIF(calendrier!$B$88:$B$92,$B155,calendrier!D$88:D$92)</f>
        <v>0</v>
      </c>
      <c r="O155" s="63">
        <f>SUMIF(calendrier!$B$88:$B$92,$B155,calendrier!E$88:E$92)+SUMIF(calendrier!$I$88:$I$92,$B155,calendrier!F$88:F$92)</f>
        <v>0</v>
      </c>
      <c r="P155" s="63">
        <f>SUMIF(calendrier!$B$88:$B$92,$B155,calendrier!F$88:F$92)+SUMIF(calendrier!$I$88:$I$92,$B155,calendrier!E$88:E$92)</f>
        <v>3</v>
      </c>
      <c r="Q155" s="87">
        <f t="shared" si="121"/>
        <v>0</v>
      </c>
      <c r="R155" s="86">
        <f>SUMIF(calendrier!$B$88:$B$92,$B155,calendrier!P$88:P$92)+SUMIF(calendrier!I$88:I$92,$B155,calendrier!Q$88:Q$92)+SUMIF(calendrier!B$88:B$92,$B155,calendrier!R$88:R$92)+SUMIF(calendrier!I$88:I$92,$B155,calendrier!S$88:S$92)+SUMIF(calendrier!B$88:B$92,$B155,calendrier!T$88:T$92)+SUMIF(calendrier!I$88:I$92,$B155,calendrier!U$88:U$92)+SUMIF(calendrier!B$88:B$92,$B155,calendrier!V$88:V$92)+SUMIF(calendrier!I$88:I$92,$B155,calendrier!W$88:W$92)+SUMIF(calendrier!B$88:B$92,$B155,calendrier!X$88:X$92)+SUMIF(calendrier!I$88:I$92,$B155,calendrier!Y$88:Y$92)</f>
        <v>67</v>
      </c>
      <c r="S155" s="86">
        <f>SUMIF(calendrier!I$88:I$92,$B155,calendrier!P$88:P$92)+SUMIF(calendrier!B$88:B$92,$B155,calendrier!Q$88:Q$92)+SUMIF(calendrier!I$88:I$92,$B155,calendrier!R$88:R$92)+SUMIF(calendrier!B$88:B$92,$B155,calendrier!S$88:S$92)+SUMIF(calendrier!I$88:I$92,$B155,calendrier!T$88:T$92)+SUMIF(calendrier!B$88:B$92,$B155,calendrier!U$88:U$92)+SUMIF(calendrier!I$88:I$92,$B155,calendrier!V$88:V$92)+SUMIF(calendrier!B$88:B$92,$B155,calendrier!W$88:W$92)+SUMIF(calendrier!I$88:I$92,$B155,calendrier!X$88:X$92)+SUMIF(calendrier!B$88:B$92,$B155,calendrier!Y$88:Y$92)</f>
        <v>77</v>
      </c>
      <c r="T155" s="87">
        <f t="shared" si="122"/>
        <v>0.8701298701298701</v>
      </c>
    </row>
    <row r="156" spans="1:20" ht="15">
      <c r="A156" s="71">
        <v>10</v>
      </c>
      <c r="B156" s="91" t="str">
        <f>calendrier!B14</f>
        <v>MONTENAY</v>
      </c>
      <c r="C156" s="85">
        <f t="shared" si="112"/>
        <v>4</v>
      </c>
      <c r="D156" s="86">
        <f t="shared" si="123"/>
        <v>1</v>
      </c>
      <c r="E156" s="63">
        <f t="shared" si="113"/>
        <v>1</v>
      </c>
      <c r="F156" s="63">
        <f t="shared" si="114"/>
        <v>0</v>
      </c>
      <c r="G156" s="63">
        <f>SUMIF(calendrier!$B$88:$B$92,$B156,calendrier!C$88:C$92)+SUMIF(calendrier!$I$88:$I$92,$B156,calendrier!G$88:G$92)</f>
        <v>0</v>
      </c>
      <c r="H156" s="86">
        <f t="shared" si="115"/>
        <v>1</v>
      </c>
      <c r="I156" s="86">
        <f t="shared" si="116"/>
        <v>0</v>
      </c>
      <c r="J156" s="86">
        <f t="shared" si="117"/>
        <v>0</v>
      </c>
      <c r="K156" s="86">
        <f t="shared" si="118"/>
        <v>0</v>
      </c>
      <c r="L156" s="86">
        <f t="shared" si="119"/>
        <v>0</v>
      </c>
      <c r="M156" s="86">
        <f t="shared" si="120"/>
        <v>0</v>
      </c>
      <c r="N156" s="86">
        <f>SUMIF(calendrier!$I$88:$I$92,$B156,calendrier!H$88:H$92)+SUMIF(calendrier!$B$88:$B$92,$B156,calendrier!D$88:D$92)</f>
        <v>0</v>
      </c>
      <c r="O156" s="63">
        <f>SUMIF(calendrier!$B$88:$B$92,$B156,calendrier!E$88:E$92)+SUMIF(calendrier!$I$88:$I$92,$B156,calendrier!F$88:F$92)</f>
        <v>3</v>
      </c>
      <c r="P156" s="63">
        <f>SUMIF(calendrier!$B$88:$B$92,$B156,calendrier!F$88:F$92)+SUMIF(calendrier!$I$88:$I$92,$B156,calendrier!E$88:E$92)</f>
        <v>0</v>
      </c>
      <c r="Q156" s="87" t="e">
        <f t="shared" si="121"/>
        <v>#DIV/0!</v>
      </c>
      <c r="R156" s="86">
        <f>SUMIF(calendrier!$B$88:$B$92,$B156,calendrier!P$88:P$92)+SUMIF(calendrier!I$88:I$92,$B156,calendrier!Q$88:Q$92)+SUMIF(calendrier!B$88:B$92,$B156,calendrier!R$88:R$92)+SUMIF(calendrier!I$88:I$92,$B156,calendrier!S$88:S$92)+SUMIF(calendrier!B$88:B$92,$B156,calendrier!T$88:T$92)+SUMIF(calendrier!I$88:I$92,$B156,calendrier!U$88:U$92)+SUMIF(calendrier!B$88:B$92,$B156,calendrier!V$88:V$92)+SUMIF(calendrier!I$88:I$92,$B156,calendrier!W$88:W$92)+SUMIF(calendrier!B$88:B$92,$B156,calendrier!X$88:X$92)+SUMIF(calendrier!I$88:I$92,$B156,calendrier!Y$88:Y$92)</f>
        <v>75</v>
      </c>
      <c r="S156" s="86">
        <f>SUMIF(calendrier!I$88:I$92,$B156,calendrier!P$88:P$92)+SUMIF(calendrier!B$88:B$92,$B156,calendrier!Q$88:Q$92)+SUMIF(calendrier!I$88:I$92,$B156,calendrier!R$88:R$92)+SUMIF(calendrier!B$88:B$92,$B156,calendrier!S$88:S$92)+SUMIF(calendrier!I$88:I$92,$B156,calendrier!T$88:T$92)+SUMIF(calendrier!B$88:B$92,$B156,calendrier!U$88:U$92)+SUMIF(calendrier!I$88:I$92,$B156,calendrier!V$88:V$92)+SUMIF(calendrier!B$88:B$92,$B156,calendrier!W$88:W$92)+SUMIF(calendrier!I$88:I$92,$B156,calendrier!X$88:X$92)+SUMIF(calendrier!B$88:B$92,$B156,calendrier!Y$88:Y$92)</f>
        <v>59</v>
      </c>
      <c r="T156" s="87">
        <f t="shared" si="122"/>
        <v>1.271186440677966</v>
      </c>
    </row>
    <row r="157" spans="3:16" ht="15">
      <c r="C157" s="8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2:16" ht="15">
      <c r="B158" s="71" t="s">
        <v>43</v>
      </c>
      <c r="C158" s="8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2:20" ht="15">
      <c r="B159" s="72"/>
      <c r="C159" s="93"/>
      <c r="D159" s="74"/>
      <c r="E159" s="74"/>
      <c r="F159" s="74"/>
      <c r="G159" s="75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6"/>
    </row>
    <row r="160" spans="2:20" ht="15">
      <c r="B160" s="90" t="s">
        <v>16</v>
      </c>
      <c r="C160" s="93"/>
      <c r="D160" s="80" t="s">
        <v>18</v>
      </c>
      <c r="E160" s="80" t="s">
        <v>19</v>
      </c>
      <c r="F160" s="80" t="s">
        <v>20</v>
      </c>
      <c r="G160" s="80" t="s">
        <v>54</v>
      </c>
      <c r="H160" s="80" t="s">
        <v>21</v>
      </c>
      <c r="I160" s="80" t="s">
        <v>22</v>
      </c>
      <c r="J160" s="80" t="s">
        <v>23</v>
      </c>
      <c r="K160" s="80" t="s">
        <v>24</v>
      </c>
      <c r="L160" s="80" t="s">
        <v>25</v>
      </c>
      <c r="M160" s="80" t="s">
        <v>26</v>
      </c>
      <c r="N160" s="80" t="s">
        <v>55</v>
      </c>
      <c r="O160" s="80" t="s">
        <v>27</v>
      </c>
      <c r="P160" s="80" t="s">
        <v>28</v>
      </c>
      <c r="Q160" s="80" t="s">
        <v>29</v>
      </c>
      <c r="R160" s="80" t="s">
        <v>30</v>
      </c>
      <c r="S160" s="80" t="s">
        <v>31</v>
      </c>
      <c r="T160" s="80" t="s">
        <v>29</v>
      </c>
    </row>
    <row r="161" spans="1:20" ht="15">
      <c r="A161" s="71">
        <v>1</v>
      </c>
      <c r="B161" s="91" t="str">
        <f>calendrier!B5</f>
        <v>LE PERTRE 1</v>
      </c>
      <c r="C161" s="85">
        <f t="shared" si="112"/>
        <v>1</v>
      </c>
      <c r="D161" s="86">
        <f t="shared" si="123"/>
        <v>1</v>
      </c>
      <c r="E161" s="63">
        <f aca="true" t="shared" si="124" ref="E161:E170">H161+I161+J161</f>
        <v>0</v>
      </c>
      <c r="F161" s="63">
        <f aca="true" t="shared" si="125" ref="F161:F170">K161+L161+M161</f>
        <v>1</v>
      </c>
      <c r="G161" s="63">
        <f>SUMIF(calendrier!$B$95:$B$99,$B161,calendrier!C$95:C$99)+SUMIF(calendrier!$I$95:$I$99,$B161,calendrier!G$95:G$99)</f>
        <v>0</v>
      </c>
      <c r="H161" s="86">
        <f aca="true" t="shared" si="126" ref="H161:H170">IF($O161-$P161=3,1,0)</f>
        <v>0</v>
      </c>
      <c r="I161" s="86">
        <f aca="true" t="shared" si="127" ref="I161:I170">IF($O161-$P161=2,1,0)</f>
        <v>0</v>
      </c>
      <c r="J161" s="86">
        <f aca="true" t="shared" si="128" ref="J161:J170">IF($O161-$P161=1,1,0)</f>
        <v>0</v>
      </c>
      <c r="K161" s="86">
        <f aca="true" t="shared" si="129" ref="K161:K170">IF($O161-$P161=-1,1,0)</f>
        <v>0</v>
      </c>
      <c r="L161" s="86">
        <f aca="true" t="shared" si="130" ref="L161:L170">IF($O161-$P161=-2,1,0)</f>
        <v>0</v>
      </c>
      <c r="M161" s="86">
        <f aca="true" t="shared" si="131" ref="M161:M170">IF($O161-$P161=-3,1,0)</f>
        <v>1</v>
      </c>
      <c r="N161" s="86">
        <f>SUMIF(calendrier!$I$95:$I$99,$B161,calendrier!H$95:H$99)+SUMIF(calendrier!$B$95:$B$99,$B161,calendrier!D$95:D$99)</f>
        <v>0</v>
      </c>
      <c r="O161" s="63">
        <f>SUMIF(calendrier!$B$95:$B$99,$B161,calendrier!E$95:E$99)+SUMIF(calendrier!$I$95:$I$99,$B161,calendrier!F$95:F$99)</f>
        <v>0</v>
      </c>
      <c r="P161" s="63">
        <f>SUMIF(calendrier!$B$95:$B$99,$B161,calendrier!F$95:F$99)+SUMIF(calendrier!$I$95:$I$99,$B161,calendrier!E$95:E$99)</f>
        <v>3</v>
      </c>
      <c r="Q161" s="87">
        <f aca="true" t="shared" si="132" ref="Q161:Q170">O161/P161</f>
        <v>0</v>
      </c>
      <c r="R161" s="86">
        <f>SUMIF(calendrier!$B$95:$B$99,$B161,calendrier!P$95:P$99)+SUMIF(calendrier!I$95:I$99,$B161,calendrier!Q$95:Q$99)+SUMIF(calendrier!B$95:B$99,$B161,calendrier!R$95:R$99)+SUMIF(calendrier!I$95:I$99,$B161,calendrier!S$95:S$99)+SUMIF(calendrier!B$95:B$99,$B161,calendrier!T$95:T$99)+SUMIF(calendrier!I$95:I$99,$B161,calendrier!U$95:U$99)+SUMIF(calendrier!B$95:B$99,$B161,calendrier!V$95:V$99)+SUMIF(calendrier!I$95:I$99,$B161,calendrier!W$95:W$99)+SUMIF(calendrier!B$95:B$99,$B161,calendrier!X$95:X$99)+SUMIF(calendrier!I$95:I$99,$B161,calendrier!Y$95:Y$99)</f>
        <v>55</v>
      </c>
      <c r="S161" s="86">
        <f>SUMIF(calendrier!I$95:I$99,$B161,calendrier!P$95:P$99)+SUMIF(calendrier!B$95:B$99,$B161,calendrier!Q$95:Q$99)+SUMIF(calendrier!I$95:I$99,$B161,calendrier!R$95:R$99)+SUMIF(calendrier!B$95:B$99,$B161,calendrier!S$95:S$99)+SUMIF(calendrier!I$95:I$99,$B161,calendrier!T$95:T$99)+SUMIF(calendrier!B$95:B$99,$B161,calendrier!U$95:U$99)+SUMIF(calendrier!I$95:I$99,$B161,calendrier!V$95:V$99)+SUMIF(calendrier!B$95:B$99,$B161,calendrier!W$95:W$99)+SUMIF(calendrier!I$95:I$99,$B161,calendrier!X$95:X$99)+SUMIF(calendrier!B$95:B$99,$B161,calendrier!Y$95:Y$99)</f>
        <v>75</v>
      </c>
      <c r="T161" s="87">
        <f aca="true" t="shared" si="133" ref="T161:T170">R161/S161</f>
        <v>0.7333333333333333</v>
      </c>
    </row>
    <row r="162" spans="1:20" ht="15">
      <c r="A162" s="71">
        <v>2</v>
      </c>
      <c r="B162" s="91" t="str">
        <f>calendrier!B6</f>
        <v>GOSNE</v>
      </c>
      <c r="C162" s="85">
        <f t="shared" si="112"/>
        <v>4</v>
      </c>
      <c r="D162" s="86">
        <f t="shared" si="123"/>
        <v>1</v>
      </c>
      <c r="E162" s="63">
        <f t="shared" si="124"/>
        <v>1</v>
      </c>
      <c r="F162" s="63">
        <f t="shared" si="125"/>
        <v>0</v>
      </c>
      <c r="G162" s="63">
        <f>SUMIF(calendrier!$B$95:$B$99,$B162,calendrier!C$95:C$99)+SUMIF(calendrier!$I$95:$I$99,$B162,calendrier!G$95:G$99)</f>
        <v>0</v>
      </c>
      <c r="H162" s="86">
        <f t="shared" si="126"/>
        <v>0</v>
      </c>
      <c r="I162" s="86">
        <f t="shared" si="127"/>
        <v>1</v>
      </c>
      <c r="J162" s="86">
        <f t="shared" si="128"/>
        <v>0</v>
      </c>
      <c r="K162" s="86">
        <f t="shared" si="129"/>
        <v>0</v>
      </c>
      <c r="L162" s="86">
        <f t="shared" si="130"/>
        <v>0</v>
      </c>
      <c r="M162" s="86">
        <f t="shared" si="131"/>
        <v>0</v>
      </c>
      <c r="N162" s="86">
        <f>SUMIF(calendrier!$I$95:$I$99,$B162,calendrier!H$95:H$99)+SUMIF(calendrier!$B$95:$B$99,$B162,calendrier!D$95:D$99)</f>
        <v>0</v>
      </c>
      <c r="O162" s="63">
        <f>SUMIF(calendrier!$B$95:$B$99,$B162,calendrier!E$95:E$99)+SUMIF(calendrier!$I$95:$I$99,$B162,calendrier!F$95:F$99)</f>
        <v>3</v>
      </c>
      <c r="P162" s="63">
        <f>SUMIF(calendrier!$B$95:$B$99,$B162,calendrier!F$95:F$99)+SUMIF(calendrier!$I$95:$I$99,$B162,calendrier!E$95:E$99)</f>
        <v>1</v>
      </c>
      <c r="Q162" s="87">
        <f t="shared" si="132"/>
        <v>3</v>
      </c>
      <c r="R162" s="86">
        <f>SUMIF(calendrier!$B$95:$B$99,$B162,calendrier!P$95:P$99)+SUMIF(calendrier!I$95:I$99,$B162,calendrier!Q$95:Q$99)+SUMIF(calendrier!B$95:B$99,$B162,calendrier!R$95:R$99)+SUMIF(calendrier!I$95:I$99,$B162,calendrier!S$95:S$99)+SUMIF(calendrier!B$95:B$99,$B162,calendrier!T$95:T$99)+SUMIF(calendrier!I$95:I$99,$B162,calendrier!U$95:U$99)+SUMIF(calendrier!B$95:B$99,$B162,calendrier!V$95:V$99)+SUMIF(calendrier!I$95:I$99,$B162,calendrier!W$95:W$99)+SUMIF(calendrier!B$95:B$99,$B162,calendrier!X$95:X$99)+SUMIF(calendrier!I$95:I$99,$B162,calendrier!Y$95:Y$99)</f>
        <v>97</v>
      </c>
      <c r="S162" s="86">
        <f>SUMIF(calendrier!I$95:I$99,$B162,calendrier!P$95:P$99)+SUMIF(calendrier!B$95:B$99,$B162,calendrier!Q$95:Q$99)+SUMIF(calendrier!I$95:I$99,$B162,calendrier!R$95:R$99)+SUMIF(calendrier!B$95:B$99,$B162,calendrier!S$95:S$99)+SUMIF(calendrier!I$95:I$99,$B162,calendrier!T$95:T$99)+SUMIF(calendrier!B$95:B$99,$B162,calendrier!U$95:U$99)+SUMIF(calendrier!I$95:I$99,$B162,calendrier!V$95:V$99)+SUMIF(calendrier!B$95:B$99,$B162,calendrier!W$95:W$99)+SUMIF(calendrier!I$95:I$99,$B162,calendrier!X$95:X$99)+SUMIF(calendrier!B$95:B$99,$B162,calendrier!Y$95:Y$99)</f>
        <v>76</v>
      </c>
      <c r="T162" s="87">
        <f t="shared" si="133"/>
        <v>1.2763157894736843</v>
      </c>
    </row>
    <row r="163" spans="1:20" ht="15">
      <c r="A163" s="71">
        <v>3</v>
      </c>
      <c r="B163" s="91" t="str">
        <f>calendrier!B7</f>
        <v>JAVENE 1</v>
      </c>
      <c r="C163" s="85">
        <f t="shared" si="112"/>
        <v>4</v>
      </c>
      <c r="D163" s="86">
        <f t="shared" si="123"/>
        <v>1</v>
      </c>
      <c r="E163" s="63">
        <f t="shared" si="124"/>
        <v>1</v>
      </c>
      <c r="F163" s="63">
        <f t="shared" si="125"/>
        <v>0</v>
      </c>
      <c r="G163" s="63">
        <f>SUMIF(calendrier!$B$95:$B$99,$B163,calendrier!C$95:C$99)+SUMIF(calendrier!$I$95:$I$99,$B163,calendrier!G$95:G$99)</f>
        <v>0</v>
      </c>
      <c r="H163" s="86">
        <f t="shared" si="126"/>
        <v>1</v>
      </c>
      <c r="I163" s="86">
        <f t="shared" si="127"/>
        <v>0</v>
      </c>
      <c r="J163" s="86">
        <f t="shared" si="128"/>
        <v>0</v>
      </c>
      <c r="K163" s="86">
        <f t="shared" si="129"/>
        <v>0</v>
      </c>
      <c r="L163" s="86">
        <f t="shared" si="130"/>
        <v>0</v>
      </c>
      <c r="M163" s="86">
        <f t="shared" si="131"/>
        <v>0</v>
      </c>
      <c r="N163" s="86">
        <f>SUMIF(calendrier!$I$95:$I$99,$B163,calendrier!H$95:H$99)+SUMIF(calendrier!$B$95:$B$99,$B163,calendrier!D$95:D$99)</f>
        <v>0</v>
      </c>
      <c r="O163" s="63">
        <f>SUMIF(calendrier!$B$95:$B$99,$B163,calendrier!E$95:E$99)+SUMIF(calendrier!$I$95:$I$99,$B163,calendrier!F$95:F$99)</f>
        <v>3</v>
      </c>
      <c r="P163" s="63">
        <f>SUMIF(calendrier!$B$95:$B$99,$B163,calendrier!F$95:F$99)+SUMIF(calendrier!$I$95:$I$99,$B163,calendrier!E$95:E$99)</f>
        <v>0</v>
      </c>
      <c r="Q163" s="87" t="e">
        <f t="shared" si="132"/>
        <v>#DIV/0!</v>
      </c>
      <c r="R163" s="86">
        <f>SUMIF(calendrier!$B$95:$B$99,$B163,calendrier!P$95:P$99)+SUMIF(calendrier!I$95:I$99,$B163,calendrier!Q$95:Q$99)+SUMIF(calendrier!B$95:B$99,$B163,calendrier!R$95:R$99)+SUMIF(calendrier!I$95:I$99,$B163,calendrier!S$95:S$99)+SUMIF(calendrier!B$95:B$99,$B163,calendrier!T$95:T$99)+SUMIF(calendrier!I$95:I$99,$B163,calendrier!U$95:U$99)+SUMIF(calendrier!B$95:B$99,$B163,calendrier!V$95:V$99)+SUMIF(calendrier!I$95:I$99,$B163,calendrier!W$95:W$99)+SUMIF(calendrier!B$95:B$99,$B163,calendrier!X$95:X$99)+SUMIF(calendrier!I$95:I$99,$B163,calendrier!Y$95:Y$99)</f>
        <v>75</v>
      </c>
      <c r="S163" s="86">
        <f>SUMIF(calendrier!I$95:I$99,$B163,calendrier!P$95:P$99)+SUMIF(calendrier!B$95:B$99,$B163,calendrier!Q$95:Q$99)+SUMIF(calendrier!I$95:I$99,$B163,calendrier!R$95:R$99)+SUMIF(calendrier!B$95:B$99,$B163,calendrier!S$95:S$99)+SUMIF(calendrier!I$95:I$99,$B163,calendrier!T$95:T$99)+SUMIF(calendrier!B$95:B$99,$B163,calendrier!U$95:U$99)+SUMIF(calendrier!I$95:I$99,$B163,calendrier!V$95:V$99)+SUMIF(calendrier!B$95:B$99,$B163,calendrier!W$95:W$99)+SUMIF(calendrier!I$95:I$99,$B163,calendrier!X$95:X$99)+SUMIF(calendrier!B$95:B$99,$B163,calendrier!Y$95:Y$99)</f>
        <v>64</v>
      </c>
      <c r="T163" s="87">
        <f t="shared" si="133"/>
        <v>1.171875</v>
      </c>
    </row>
    <row r="164" spans="1:20" ht="15">
      <c r="A164" s="71">
        <v>4</v>
      </c>
      <c r="B164" s="91" t="str">
        <f>calendrier!B8</f>
        <v>LE PERTRE 2</v>
      </c>
      <c r="C164" s="85">
        <f t="shared" si="112"/>
        <v>4</v>
      </c>
      <c r="D164" s="86">
        <f t="shared" si="123"/>
        <v>1</v>
      </c>
      <c r="E164" s="63">
        <f t="shared" si="124"/>
        <v>1</v>
      </c>
      <c r="F164" s="63">
        <f t="shared" si="125"/>
        <v>0</v>
      </c>
      <c r="G164" s="63">
        <f>SUMIF(calendrier!$B$95:$B$99,$B164,calendrier!C$95:C$99)+SUMIF(calendrier!$I$95:$I$99,$B164,calendrier!G$95:G$99)</f>
        <v>0</v>
      </c>
      <c r="H164" s="86">
        <f t="shared" si="126"/>
        <v>0</v>
      </c>
      <c r="I164" s="86">
        <f t="shared" si="127"/>
        <v>1</v>
      </c>
      <c r="J164" s="86">
        <f t="shared" si="128"/>
        <v>0</v>
      </c>
      <c r="K164" s="86">
        <f t="shared" si="129"/>
        <v>0</v>
      </c>
      <c r="L164" s="86">
        <f t="shared" si="130"/>
        <v>0</v>
      </c>
      <c r="M164" s="86">
        <f t="shared" si="131"/>
        <v>0</v>
      </c>
      <c r="N164" s="86">
        <f>SUMIF(calendrier!$I$95:$I$99,$B164,calendrier!H$95:H$99)+SUMIF(calendrier!$B$95:$B$99,$B164,calendrier!D$95:D$99)</f>
        <v>0</v>
      </c>
      <c r="O164" s="63">
        <f>SUMIF(calendrier!$B$95:$B$99,$B164,calendrier!E$95:E$99)+SUMIF(calendrier!$I$95:$I$99,$B164,calendrier!F$95:F$99)</f>
        <v>3</v>
      </c>
      <c r="P164" s="63">
        <f>SUMIF(calendrier!$B$95:$B$99,$B164,calendrier!F$95:F$99)+SUMIF(calendrier!$I$95:$I$99,$B164,calendrier!E$95:E$99)</f>
        <v>1</v>
      </c>
      <c r="Q164" s="87">
        <f t="shared" si="132"/>
        <v>3</v>
      </c>
      <c r="R164" s="86">
        <f>SUMIF(calendrier!$B$95:$B$99,$B164,calendrier!P$95:P$99)+SUMIF(calendrier!I$95:I$99,$B164,calendrier!Q$95:Q$99)+SUMIF(calendrier!B$95:B$99,$B164,calendrier!R$95:R$99)+SUMIF(calendrier!I$95:I$99,$B164,calendrier!S$95:S$99)+SUMIF(calendrier!B$95:B$99,$B164,calendrier!T$95:T$99)+SUMIF(calendrier!I$95:I$99,$B164,calendrier!U$95:U$99)+SUMIF(calendrier!B$95:B$99,$B164,calendrier!V$95:V$99)+SUMIF(calendrier!I$95:I$99,$B164,calendrier!W$95:W$99)+SUMIF(calendrier!B$95:B$99,$B164,calendrier!X$95:X$99)+SUMIF(calendrier!I$95:I$99,$B164,calendrier!Y$95:Y$99)</f>
        <v>89</v>
      </c>
      <c r="S164" s="86">
        <f>SUMIF(calendrier!I$95:I$99,$B164,calendrier!P$95:P$99)+SUMIF(calendrier!B$95:B$99,$B164,calendrier!Q$95:Q$99)+SUMIF(calendrier!I$95:I$99,$B164,calendrier!R$95:R$99)+SUMIF(calendrier!B$95:B$99,$B164,calendrier!S$95:S$99)+SUMIF(calendrier!I$95:I$99,$B164,calendrier!T$95:T$99)+SUMIF(calendrier!B$95:B$99,$B164,calendrier!U$95:U$99)+SUMIF(calendrier!I$95:I$99,$B164,calendrier!V$95:V$99)+SUMIF(calendrier!B$95:B$99,$B164,calendrier!W$95:W$99)+SUMIF(calendrier!I$95:I$99,$B164,calendrier!X$95:X$99)+SUMIF(calendrier!B$95:B$99,$B164,calendrier!Y$95:Y$99)</f>
        <v>77</v>
      </c>
      <c r="T164" s="87">
        <f t="shared" si="133"/>
        <v>1.155844155844156</v>
      </c>
    </row>
    <row r="165" spans="1:20" ht="15">
      <c r="A165" s="71">
        <v>5</v>
      </c>
      <c r="B165" s="91" t="str">
        <f>calendrier!B9</f>
        <v>TREMBLAY CHAUVIGNE</v>
      </c>
      <c r="C165" s="85">
        <f t="shared" si="112"/>
        <v>1</v>
      </c>
      <c r="D165" s="86">
        <f t="shared" si="123"/>
        <v>1</v>
      </c>
      <c r="E165" s="63">
        <f t="shared" si="124"/>
        <v>0</v>
      </c>
      <c r="F165" s="63">
        <f t="shared" si="125"/>
        <v>1</v>
      </c>
      <c r="G165" s="63">
        <f>SUMIF(calendrier!$B$95:$B$99,$B165,calendrier!C$95:C$99)+SUMIF(calendrier!$I$95:$I$99,$B165,calendrier!G$95:G$99)</f>
        <v>0</v>
      </c>
      <c r="H165" s="86">
        <f t="shared" si="126"/>
        <v>0</v>
      </c>
      <c r="I165" s="86">
        <f t="shared" si="127"/>
        <v>0</v>
      </c>
      <c r="J165" s="86">
        <f t="shared" si="128"/>
        <v>0</v>
      </c>
      <c r="K165" s="86">
        <f t="shared" si="129"/>
        <v>0</v>
      </c>
      <c r="L165" s="86">
        <f t="shared" si="130"/>
        <v>1</v>
      </c>
      <c r="M165" s="86">
        <f t="shared" si="131"/>
        <v>0</v>
      </c>
      <c r="N165" s="86">
        <f>SUMIF(calendrier!$I$95:$I$99,$B165,calendrier!H$95:H$99)+SUMIF(calendrier!$B$95:$B$99,$B165,calendrier!D$95:D$99)</f>
        <v>0</v>
      </c>
      <c r="O165" s="63">
        <f>SUMIF(calendrier!$B$95:$B$99,$B165,calendrier!E$95:E$99)+SUMIF(calendrier!$I$95:$I$99,$B165,calendrier!F$95:F$99)</f>
        <v>1</v>
      </c>
      <c r="P165" s="63">
        <f>SUMIF(calendrier!$B$95:$B$99,$B165,calendrier!F$95:F$99)+SUMIF(calendrier!$I$95:$I$99,$B165,calendrier!E$95:E$99)</f>
        <v>3</v>
      </c>
      <c r="Q165" s="87">
        <f t="shared" si="132"/>
        <v>0.3333333333333333</v>
      </c>
      <c r="R165" s="86">
        <f>SUMIF(calendrier!$B$95:$B$99,$B165,calendrier!P$95:P$99)+SUMIF(calendrier!I$95:I$99,$B165,calendrier!Q$95:Q$99)+SUMIF(calendrier!B$95:B$99,$B165,calendrier!R$95:R$99)+SUMIF(calendrier!I$95:I$99,$B165,calendrier!S$95:S$99)+SUMIF(calendrier!B$95:B$99,$B165,calendrier!T$95:T$99)+SUMIF(calendrier!I$95:I$99,$B165,calendrier!U$95:U$99)+SUMIF(calendrier!B$95:B$99,$B165,calendrier!V$95:V$99)+SUMIF(calendrier!I$95:I$99,$B165,calendrier!W$95:W$99)+SUMIF(calendrier!B$95:B$99,$B165,calendrier!X$95:X$99)+SUMIF(calendrier!I$95:I$99,$B165,calendrier!Y$95:Y$99)</f>
        <v>77</v>
      </c>
      <c r="S165" s="86">
        <f>SUMIF(calendrier!I$95:I$99,$B165,calendrier!P$95:P$99)+SUMIF(calendrier!B$95:B$99,$B165,calendrier!Q$95:Q$99)+SUMIF(calendrier!I$95:I$99,$B165,calendrier!R$95:R$99)+SUMIF(calendrier!B$95:B$99,$B165,calendrier!S$95:S$99)+SUMIF(calendrier!I$95:I$99,$B165,calendrier!T$95:T$99)+SUMIF(calendrier!B$95:B$99,$B165,calendrier!U$95:U$99)+SUMIF(calendrier!I$95:I$99,$B165,calendrier!V$95:V$99)+SUMIF(calendrier!B$95:B$99,$B165,calendrier!W$95:W$99)+SUMIF(calendrier!I$95:I$99,$B165,calendrier!X$95:X$99)+SUMIF(calendrier!B$95:B$99,$B165,calendrier!Y$95:Y$99)</f>
        <v>89</v>
      </c>
      <c r="T165" s="87">
        <f t="shared" si="133"/>
        <v>0.8651685393258427</v>
      </c>
    </row>
    <row r="166" spans="1:20" ht="15">
      <c r="A166" s="71">
        <v>6</v>
      </c>
      <c r="B166" s="91" t="str">
        <f>calendrier!B10</f>
        <v>ROMAGNE</v>
      </c>
      <c r="C166" s="85">
        <f t="shared" si="112"/>
        <v>1</v>
      </c>
      <c r="D166" s="86">
        <f t="shared" si="123"/>
        <v>1</v>
      </c>
      <c r="E166" s="63">
        <f t="shared" si="124"/>
        <v>0</v>
      </c>
      <c r="F166" s="63">
        <f t="shared" si="125"/>
        <v>1</v>
      </c>
      <c r="G166" s="63">
        <f>SUMIF(calendrier!$B$95:$B$99,$B166,calendrier!C$95:C$99)+SUMIF(calendrier!$I$95:$I$99,$B166,calendrier!G$95:G$99)</f>
        <v>0</v>
      </c>
      <c r="H166" s="86">
        <f t="shared" si="126"/>
        <v>0</v>
      </c>
      <c r="I166" s="86">
        <f t="shared" si="127"/>
        <v>0</v>
      </c>
      <c r="J166" s="86">
        <f t="shared" si="128"/>
        <v>0</v>
      </c>
      <c r="K166" s="86">
        <f t="shared" si="129"/>
        <v>0</v>
      </c>
      <c r="L166" s="86">
        <f t="shared" si="130"/>
        <v>0</v>
      </c>
      <c r="M166" s="86">
        <f t="shared" si="131"/>
        <v>1</v>
      </c>
      <c r="N166" s="86">
        <f>SUMIF(calendrier!$I$95:$I$99,$B166,calendrier!H$95:H$99)+SUMIF(calendrier!$B$95:$B$99,$B166,calendrier!D$95:D$99)</f>
        <v>0</v>
      </c>
      <c r="O166" s="63">
        <f>SUMIF(calendrier!$B$95:$B$99,$B166,calendrier!E$95:E$99)+SUMIF(calendrier!$I$95:$I$99,$B166,calendrier!F$95:F$99)</f>
        <v>0</v>
      </c>
      <c r="P166" s="63">
        <f>SUMIF(calendrier!$B$95:$B$99,$B166,calendrier!F$95:F$99)+SUMIF(calendrier!$I$95:$I$99,$B166,calendrier!E$95:E$99)</f>
        <v>3</v>
      </c>
      <c r="Q166" s="87">
        <f t="shared" si="132"/>
        <v>0</v>
      </c>
      <c r="R166" s="86">
        <f>SUMIF(calendrier!$B$95:$B$99,$B166,calendrier!P$95:P$99)+SUMIF(calendrier!I$95:I$99,$B166,calendrier!Q$95:Q$99)+SUMIF(calendrier!B$95:B$99,$B166,calendrier!R$95:R$99)+SUMIF(calendrier!I$95:I$99,$B166,calendrier!S$95:S$99)+SUMIF(calendrier!B$95:B$99,$B166,calendrier!T$95:T$99)+SUMIF(calendrier!I$95:I$99,$B166,calendrier!U$95:U$99)+SUMIF(calendrier!B$95:B$99,$B166,calendrier!V$95:V$99)+SUMIF(calendrier!I$95:I$99,$B166,calendrier!W$95:W$99)+SUMIF(calendrier!B$95:B$99,$B166,calendrier!X$95:X$99)+SUMIF(calendrier!I$95:I$99,$B166,calendrier!Y$95:Y$99)</f>
        <v>64</v>
      </c>
      <c r="S166" s="86">
        <f>SUMIF(calendrier!I$95:I$99,$B166,calendrier!P$95:P$99)+SUMIF(calendrier!B$95:B$99,$B166,calendrier!Q$95:Q$99)+SUMIF(calendrier!I$95:I$99,$B166,calendrier!R$95:R$99)+SUMIF(calendrier!B$95:B$99,$B166,calendrier!S$95:S$99)+SUMIF(calendrier!I$95:I$99,$B166,calendrier!T$95:T$99)+SUMIF(calendrier!B$95:B$99,$B166,calendrier!U$95:U$99)+SUMIF(calendrier!I$95:I$99,$B166,calendrier!V$95:V$99)+SUMIF(calendrier!B$95:B$99,$B166,calendrier!W$95:W$99)+SUMIF(calendrier!I$95:I$99,$B166,calendrier!X$95:X$99)+SUMIF(calendrier!B$95:B$99,$B166,calendrier!Y$95:Y$99)</f>
        <v>75</v>
      </c>
      <c r="T166" s="87">
        <f t="shared" si="133"/>
        <v>0.8533333333333334</v>
      </c>
    </row>
    <row r="167" spans="1:20" ht="15">
      <c r="A167" s="71">
        <v>7</v>
      </c>
      <c r="B167" s="91" t="str">
        <f>calendrier!B11</f>
        <v>ST BRICE EN COGLES</v>
      </c>
      <c r="C167" s="85">
        <f t="shared" si="112"/>
        <v>1</v>
      </c>
      <c r="D167" s="86">
        <f t="shared" si="123"/>
        <v>1</v>
      </c>
      <c r="E167" s="63">
        <f t="shared" si="124"/>
        <v>0</v>
      </c>
      <c r="F167" s="63">
        <f t="shared" si="125"/>
        <v>1</v>
      </c>
      <c r="G167" s="63">
        <f>SUMIF(calendrier!$B$95:$B$99,$B167,calendrier!C$95:C$99)+SUMIF(calendrier!$I$95:$I$99,$B167,calendrier!G$95:G$99)</f>
        <v>0</v>
      </c>
      <c r="H167" s="86">
        <f t="shared" si="126"/>
        <v>0</v>
      </c>
      <c r="I167" s="86">
        <f t="shared" si="127"/>
        <v>0</v>
      </c>
      <c r="J167" s="86">
        <f t="shared" si="128"/>
        <v>0</v>
      </c>
      <c r="K167" s="86">
        <f t="shared" si="129"/>
        <v>0</v>
      </c>
      <c r="L167" s="86">
        <f t="shared" si="130"/>
        <v>1</v>
      </c>
      <c r="M167" s="86">
        <f t="shared" si="131"/>
        <v>0</v>
      </c>
      <c r="N167" s="86">
        <f>SUMIF(calendrier!$I$95:$I$99,$B167,calendrier!H$95:H$99)+SUMIF(calendrier!$B$95:$B$99,$B167,calendrier!D$95:D$99)</f>
        <v>0</v>
      </c>
      <c r="O167" s="63">
        <f>SUMIF(calendrier!$B$95:$B$99,$B167,calendrier!E$95:E$99)+SUMIF(calendrier!$I$95:$I$99,$B167,calendrier!F$95:F$99)</f>
        <v>1</v>
      </c>
      <c r="P167" s="63">
        <f>SUMIF(calendrier!$B$95:$B$99,$B167,calendrier!F$95:F$99)+SUMIF(calendrier!$I$95:$I$99,$B167,calendrier!E$95:E$99)</f>
        <v>3</v>
      </c>
      <c r="Q167" s="87">
        <f t="shared" si="132"/>
        <v>0.3333333333333333</v>
      </c>
      <c r="R167" s="86">
        <f>SUMIF(calendrier!$B$95:$B$99,$B167,calendrier!P$95:P$99)+SUMIF(calendrier!I$95:I$99,$B167,calendrier!Q$95:Q$99)+SUMIF(calendrier!B$95:B$99,$B167,calendrier!R$95:R$99)+SUMIF(calendrier!I$95:I$99,$B167,calendrier!S$95:S$99)+SUMIF(calendrier!B$95:B$99,$B167,calendrier!T$95:T$99)+SUMIF(calendrier!I$95:I$99,$B167,calendrier!U$95:U$99)+SUMIF(calendrier!B$95:B$99,$B167,calendrier!V$95:V$99)+SUMIF(calendrier!I$95:I$99,$B167,calendrier!W$95:W$99)+SUMIF(calendrier!B$95:B$99,$B167,calendrier!X$95:X$99)+SUMIF(calendrier!I$95:I$99,$B167,calendrier!Y$95:Y$99)</f>
        <v>76</v>
      </c>
      <c r="S167" s="86">
        <f>SUMIF(calendrier!I$95:I$99,$B167,calendrier!P$95:P$99)+SUMIF(calendrier!B$95:B$99,$B167,calendrier!Q$95:Q$99)+SUMIF(calendrier!I$95:I$99,$B167,calendrier!R$95:R$99)+SUMIF(calendrier!B$95:B$99,$B167,calendrier!S$95:S$99)+SUMIF(calendrier!I$95:I$99,$B167,calendrier!T$95:T$99)+SUMIF(calendrier!B$95:B$99,$B167,calendrier!U$95:U$99)+SUMIF(calendrier!I$95:I$99,$B167,calendrier!V$95:V$99)+SUMIF(calendrier!B$95:B$99,$B167,calendrier!W$95:W$99)+SUMIF(calendrier!I$95:I$99,$B167,calendrier!X$95:X$99)+SUMIF(calendrier!B$95:B$99,$B167,calendrier!Y$95:Y$99)</f>
        <v>97</v>
      </c>
      <c r="T167" s="87">
        <f t="shared" si="133"/>
        <v>0.7835051546391752</v>
      </c>
    </row>
    <row r="168" spans="1:20" ht="15">
      <c r="A168" s="71">
        <v>8</v>
      </c>
      <c r="B168" s="91" t="str">
        <f>calendrier!B12</f>
        <v>JAVENE 2</v>
      </c>
      <c r="C168" s="85">
        <f t="shared" si="112"/>
        <v>4</v>
      </c>
      <c r="D168" s="86">
        <f t="shared" si="123"/>
        <v>1</v>
      </c>
      <c r="E168" s="63">
        <f t="shared" si="124"/>
        <v>1</v>
      </c>
      <c r="F168" s="63">
        <f t="shared" si="125"/>
        <v>0</v>
      </c>
      <c r="G168" s="63">
        <f>SUMIF(calendrier!$B$95:$B$99,$B168,calendrier!C$95:C$99)+SUMIF(calendrier!$I$95:$I$99,$B168,calendrier!G$95:G$99)</f>
        <v>0</v>
      </c>
      <c r="H168" s="86">
        <f t="shared" si="126"/>
        <v>1</v>
      </c>
      <c r="I168" s="86">
        <f t="shared" si="127"/>
        <v>0</v>
      </c>
      <c r="J168" s="86">
        <f t="shared" si="128"/>
        <v>0</v>
      </c>
      <c r="K168" s="86">
        <f t="shared" si="129"/>
        <v>0</v>
      </c>
      <c r="L168" s="86">
        <f t="shared" si="130"/>
        <v>0</v>
      </c>
      <c r="M168" s="86">
        <f t="shared" si="131"/>
        <v>0</v>
      </c>
      <c r="N168" s="86">
        <f>SUMIF(calendrier!$I$95:$I$99,$B168,calendrier!H$95:H$99)+SUMIF(calendrier!$B$95:$B$99,$B168,calendrier!D$95:D$99)</f>
        <v>0</v>
      </c>
      <c r="O168" s="63">
        <f>SUMIF(calendrier!$B$95:$B$99,$B168,calendrier!E$95:E$99)+SUMIF(calendrier!$I$95:$I$99,$B168,calendrier!F$95:F$99)</f>
        <v>3</v>
      </c>
      <c r="P168" s="63">
        <f>SUMIF(calendrier!$B$95:$B$99,$B168,calendrier!F$95:F$99)+SUMIF(calendrier!$I$95:$I$99,$B168,calendrier!E$95:E$99)</f>
        <v>0</v>
      </c>
      <c r="Q168" s="87" t="e">
        <f t="shared" si="132"/>
        <v>#DIV/0!</v>
      </c>
      <c r="R168" s="86">
        <f>SUMIF(calendrier!$B$95:$B$99,$B168,calendrier!P$95:P$99)+SUMIF(calendrier!I$95:I$99,$B168,calendrier!Q$95:Q$99)+SUMIF(calendrier!B$95:B$99,$B168,calendrier!R$95:R$99)+SUMIF(calendrier!I$95:I$99,$B168,calendrier!S$95:S$99)+SUMIF(calendrier!B$95:B$99,$B168,calendrier!T$95:T$99)+SUMIF(calendrier!I$95:I$99,$B168,calendrier!U$95:U$99)+SUMIF(calendrier!B$95:B$99,$B168,calendrier!V$95:V$99)+SUMIF(calendrier!I$95:I$99,$B168,calendrier!W$95:W$99)+SUMIF(calendrier!B$95:B$99,$B168,calendrier!X$95:X$99)+SUMIF(calendrier!I$95:I$99,$B168,calendrier!Y$95:Y$99)</f>
        <v>75</v>
      </c>
      <c r="S168" s="86">
        <f>SUMIF(calendrier!I$95:I$99,$B168,calendrier!P$95:P$99)+SUMIF(calendrier!B$95:B$99,$B168,calendrier!Q$95:Q$99)+SUMIF(calendrier!I$95:I$99,$B168,calendrier!R$95:R$99)+SUMIF(calendrier!B$95:B$99,$B168,calendrier!S$95:S$99)+SUMIF(calendrier!I$95:I$99,$B168,calendrier!T$95:T$99)+SUMIF(calendrier!B$95:B$99,$B168,calendrier!U$95:U$99)+SUMIF(calendrier!I$95:I$99,$B168,calendrier!V$95:V$99)+SUMIF(calendrier!B$95:B$99,$B168,calendrier!W$95:W$99)+SUMIF(calendrier!I$95:I$99,$B168,calendrier!X$95:X$99)+SUMIF(calendrier!B$95:B$99,$B168,calendrier!Y$95:Y$99)</f>
        <v>55</v>
      </c>
      <c r="T168" s="87">
        <f t="shared" si="133"/>
        <v>1.3636363636363635</v>
      </c>
    </row>
    <row r="169" spans="1:20" ht="15">
      <c r="A169" s="71">
        <v>9</v>
      </c>
      <c r="B169" s="91" t="str">
        <f>calendrier!B13</f>
        <v>ST PIERRE LA COUR</v>
      </c>
      <c r="C169" s="85">
        <f t="shared" si="112"/>
        <v>1</v>
      </c>
      <c r="D169" s="86">
        <f t="shared" si="123"/>
        <v>1</v>
      </c>
      <c r="E169" s="63">
        <f t="shared" si="124"/>
        <v>0</v>
      </c>
      <c r="F169" s="63">
        <f t="shared" si="125"/>
        <v>1</v>
      </c>
      <c r="G169" s="63">
        <f>SUMIF(calendrier!$B$95:$B$99,$B169,calendrier!C$95:C$99)+SUMIF(calendrier!$I$95:$I$99,$B169,calendrier!G$95:G$99)</f>
        <v>0</v>
      </c>
      <c r="H169" s="86">
        <f t="shared" si="126"/>
        <v>0</v>
      </c>
      <c r="I169" s="86">
        <f t="shared" si="127"/>
        <v>0</v>
      </c>
      <c r="J169" s="86">
        <f t="shared" si="128"/>
        <v>0</v>
      </c>
      <c r="K169" s="86">
        <f t="shared" si="129"/>
        <v>0</v>
      </c>
      <c r="L169" s="86">
        <f t="shared" si="130"/>
        <v>1</v>
      </c>
      <c r="M169" s="86">
        <f t="shared" si="131"/>
        <v>0</v>
      </c>
      <c r="N169" s="86">
        <f>SUMIF(calendrier!$I$95:$I$99,$B169,calendrier!H$95:H$99)+SUMIF(calendrier!$B$95:$B$99,$B169,calendrier!D$95:D$99)</f>
        <v>0</v>
      </c>
      <c r="O169" s="63">
        <f>SUMIF(calendrier!$B$95:$B$99,$B169,calendrier!E$95:E$99)+SUMIF(calendrier!$I$95:$I$99,$B169,calendrier!F$95:F$99)</f>
        <v>1</v>
      </c>
      <c r="P169" s="63">
        <f>SUMIF(calendrier!$B$95:$B$99,$B169,calendrier!F$95:F$99)+SUMIF(calendrier!$I$95:$I$99,$B169,calendrier!E$95:E$99)</f>
        <v>3</v>
      </c>
      <c r="Q169" s="87">
        <f t="shared" si="132"/>
        <v>0.3333333333333333</v>
      </c>
      <c r="R169" s="86">
        <f>SUMIF(calendrier!$B$95:$B$99,$B169,calendrier!P$95:P$99)+SUMIF(calendrier!I$95:I$99,$B169,calendrier!Q$95:Q$99)+SUMIF(calendrier!B$95:B$99,$B169,calendrier!R$95:R$99)+SUMIF(calendrier!I$95:I$99,$B169,calendrier!S$95:S$99)+SUMIF(calendrier!B$95:B$99,$B169,calendrier!T$95:T$99)+SUMIF(calendrier!I$95:I$99,$B169,calendrier!U$95:U$99)+SUMIF(calendrier!B$95:B$99,$B169,calendrier!V$95:V$99)+SUMIF(calendrier!I$95:I$99,$B169,calendrier!W$95:W$99)+SUMIF(calendrier!B$95:B$99,$B169,calendrier!X$95:X$99)+SUMIF(calendrier!I$95:I$99,$B169,calendrier!Y$95:Y$99)</f>
        <v>80</v>
      </c>
      <c r="S169" s="86">
        <f>SUMIF(calendrier!I$95:I$99,$B169,calendrier!P$95:P$99)+SUMIF(calendrier!B$95:B$99,$B169,calendrier!Q$95:Q$99)+SUMIF(calendrier!I$95:I$99,$B169,calendrier!R$95:R$99)+SUMIF(calendrier!B$95:B$99,$B169,calendrier!S$95:S$99)+SUMIF(calendrier!I$95:I$99,$B169,calendrier!T$95:T$99)+SUMIF(calendrier!B$95:B$99,$B169,calendrier!U$95:U$99)+SUMIF(calendrier!I$95:I$99,$B169,calendrier!V$95:V$99)+SUMIF(calendrier!B$95:B$99,$B169,calendrier!W$95:W$99)+SUMIF(calendrier!I$95:I$99,$B169,calendrier!X$95:X$99)+SUMIF(calendrier!B$95:B$99,$B169,calendrier!Y$95:Y$99)</f>
        <v>95</v>
      </c>
      <c r="T169" s="87">
        <f t="shared" si="133"/>
        <v>0.8421052631578947</v>
      </c>
    </row>
    <row r="170" spans="1:20" ht="15">
      <c r="A170" s="71">
        <v>10</v>
      </c>
      <c r="B170" s="91" t="str">
        <f>calendrier!B14</f>
        <v>MONTENAY</v>
      </c>
      <c r="C170" s="85">
        <f t="shared" si="112"/>
        <v>4</v>
      </c>
      <c r="D170" s="86">
        <f t="shared" si="123"/>
        <v>1</v>
      </c>
      <c r="E170" s="63">
        <f t="shared" si="124"/>
        <v>1</v>
      </c>
      <c r="F170" s="63">
        <f t="shared" si="125"/>
        <v>0</v>
      </c>
      <c r="G170" s="63">
        <f>SUMIF(calendrier!$B$95:$B$99,$B170,calendrier!C$95:C$99)+SUMIF(calendrier!$I$95:$I$99,$B170,calendrier!G$95:G$99)</f>
        <v>0</v>
      </c>
      <c r="H170" s="86">
        <f t="shared" si="126"/>
        <v>0</v>
      </c>
      <c r="I170" s="86">
        <f t="shared" si="127"/>
        <v>1</v>
      </c>
      <c r="J170" s="86">
        <f t="shared" si="128"/>
        <v>0</v>
      </c>
      <c r="K170" s="86">
        <f t="shared" si="129"/>
        <v>0</v>
      </c>
      <c r="L170" s="86">
        <f t="shared" si="130"/>
        <v>0</v>
      </c>
      <c r="M170" s="86">
        <f t="shared" si="131"/>
        <v>0</v>
      </c>
      <c r="N170" s="86">
        <f>SUMIF(calendrier!$I$95:$I$99,$B170,calendrier!H$95:H$99)+SUMIF(calendrier!$B$95:$B$99,$B170,calendrier!D$95:D$99)</f>
        <v>0</v>
      </c>
      <c r="O170" s="63">
        <f>SUMIF(calendrier!$B$95:$B$99,$B170,calendrier!E$95:E$99)+SUMIF(calendrier!$I$95:$I$99,$B170,calendrier!F$95:F$99)</f>
        <v>3</v>
      </c>
      <c r="P170" s="63">
        <f>SUMIF(calendrier!$B$95:$B$99,$B170,calendrier!F$95:F$99)+SUMIF(calendrier!$I$95:$I$99,$B170,calendrier!E$95:E$99)</f>
        <v>1</v>
      </c>
      <c r="Q170" s="87">
        <f t="shared" si="132"/>
        <v>3</v>
      </c>
      <c r="R170" s="86">
        <f>SUMIF(calendrier!$B$95:$B$99,$B170,calendrier!P$95:P$99)+SUMIF(calendrier!I$95:I$99,$B170,calendrier!Q$95:Q$99)+SUMIF(calendrier!B$95:B$99,$B170,calendrier!R$95:R$99)+SUMIF(calendrier!I$95:I$99,$B170,calendrier!S$95:S$99)+SUMIF(calendrier!B$95:B$99,$B170,calendrier!T$95:T$99)+SUMIF(calendrier!I$95:I$99,$B170,calendrier!U$95:U$99)+SUMIF(calendrier!B$95:B$99,$B170,calendrier!V$95:V$99)+SUMIF(calendrier!I$95:I$99,$B170,calendrier!W$95:W$99)+SUMIF(calendrier!B$95:B$99,$B170,calendrier!X$95:X$99)+SUMIF(calendrier!I$95:I$99,$B170,calendrier!Y$95:Y$99)</f>
        <v>95</v>
      </c>
      <c r="S170" s="86">
        <f>SUMIF(calendrier!I$95:I$99,$B170,calendrier!P$95:P$99)+SUMIF(calendrier!B$95:B$99,$B170,calendrier!Q$95:Q$99)+SUMIF(calendrier!I$95:I$99,$B170,calendrier!R$95:R$99)+SUMIF(calendrier!B$95:B$99,$B170,calendrier!S$95:S$99)+SUMIF(calendrier!I$95:I$99,$B170,calendrier!T$95:T$99)+SUMIF(calendrier!B$95:B$99,$B170,calendrier!U$95:U$99)+SUMIF(calendrier!I$95:I$99,$B170,calendrier!V$95:V$99)+SUMIF(calendrier!B$95:B$99,$B170,calendrier!W$95:W$99)+SUMIF(calendrier!I$95:I$99,$B170,calendrier!X$95:X$99)+SUMIF(calendrier!B$95:B$99,$B170,calendrier!Y$95:Y$99)</f>
        <v>80</v>
      </c>
      <c r="T170" s="87">
        <f t="shared" si="133"/>
        <v>1.1875</v>
      </c>
    </row>
    <row r="171" spans="3:17" ht="15">
      <c r="C171" s="8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ht="15">
      <c r="B172" s="71" t="s">
        <v>44</v>
      </c>
      <c r="C172" s="8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20" ht="15">
      <c r="B173" s="72"/>
      <c r="C173" s="93"/>
      <c r="D173" s="74"/>
      <c r="E173" s="74"/>
      <c r="F173" s="74"/>
      <c r="G173" s="75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6"/>
    </row>
    <row r="174" spans="2:20" ht="15">
      <c r="B174" s="90" t="s">
        <v>16</v>
      </c>
      <c r="C174" s="93"/>
      <c r="D174" s="80" t="s">
        <v>18</v>
      </c>
      <c r="E174" s="80" t="s">
        <v>19</v>
      </c>
      <c r="F174" s="80" t="s">
        <v>20</v>
      </c>
      <c r="G174" s="80" t="s">
        <v>54</v>
      </c>
      <c r="H174" s="80" t="s">
        <v>21</v>
      </c>
      <c r="I174" s="80" t="s">
        <v>22</v>
      </c>
      <c r="J174" s="80" t="s">
        <v>23</v>
      </c>
      <c r="K174" s="80" t="s">
        <v>24</v>
      </c>
      <c r="L174" s="80" t="s">
        <v>25</v>
      </c>
      <c r="M174" s="80" t="s">
        <v>26</v>
      </c>
      <c r="N174" s="80" t="s">
        <v>55</v>
      </c>
      <c r="O174" s="80" t="s">
        <v>27</v>
      </c>
      <c r="P174" s="80" t="s">
        <v>28</v>
      </c>
      <c r="Q174" s="80" t="s">
        <v>29</v>
      </c>
      <c r="R174" s="80" t="s">
        <v>30</v>
      </c>
      <c r="S174" s="80" t="s">
        <v>31</v>
      </c>
      <c r="T174" s="80" t="s">
        <v>29</v>
      </c>
    </row>
    <row r="175" spans="1:20" ht="15">
      <c r="A175" s="71">
        <v>1</v>
      </c>
      <c r="B175" s="91" t="str">
        <f>calendrier!B5</f>
        <v>LE PERTRE 1</v>
      </c>
      <c r="C175" s="85">
        <f t="shared" si="112"/>
        <v>1</v>
      </c>
      <c r="D175" s="86">
        <f t="shared" si="123"/>
        <v>1</v>
      </c>
      <c r="E175" s="63">
        <f aca="true" t="shared" si="134" ref="E175:E184">H175+I175+J175</f>
        <v>0</v>
      </c>
      <c r="F175" s="63">
        <f aca="true" t="shared" si="135" ref="F175:F184">K175+L175+M175</f>
        <v>1</v>
      </c>
      <c r="G175" s="63">
        <f>SUMIF(calendrier!$B$102:$B$106,$B175,calendrier!C$102:C$106)+SUMIF(calendrier!$I$102:$I$106,$B175,calendrier!G$102:G$106)</f>
        <v>0</v>
      </c>
      <c r="H175" s="86">
        <f aca="true" t="shared" si="136" ref="H175:H184">IF($O175-$P175=3,1,0)</f>
        <v>0</v>
      </c>
      <c r="I175" s="86">
        <f aca="true" t="shared" si="137" ref="I175:I184">IF($O175-$P175=2,1,0)</f>
        <v>0</v>
      </c>
      <c r="J175" s="86">
        <f aca="true" t="shared" si="138" ref="J175:J184">IF($O175-$P175=1,1,0)</f>
        <v>0</v>
      </c>
      <c r="K175" s="86">
        <f aca="true" t="shared" si="139" ref="K175:K184">IF($O175-$P175=-1,1,0)</f>
        <v>0</v>
      </c>
      <c r="L175" s="86">
        <f aca="true" t="shared" si="140" ref="L175:L184">IF($O175-$P175=-2,1,0)</f>
        <v>1</v>
      </c>
      <c r="M175" s="86">
        <f aca="true" t="shared" si="141" ref="M175:M184">IF($O175-$P175=-3,1,0)</f>
        <v>0</v>
      </c>
      <c r="N175" s="86">
        <f>SUMIF(calendrier!$I$102:$I$106,$B175,calendrier!H$102:H$106)+SUMIF(calendrier!$B$102:$B$106,$B175,calendrier!D$102:D$106)</f>
        <v>0</v>
      </c>
      <c r="O175" s="63">
        <f>SUMIF(calendrier!$B$102:$B$106,$B175,calendrier!E$102:E$106)+SUMIF(calendrier!$I$102:$I$106,$B175,calendrier!F$102:F$106)</f>
        <v>1</v>
      </c>
      <c r="P175" s="63">
        <f>SUMIF(calendrier!$B$102:$B$106,$B175,calendrier!F$102:F$106)+SUMIF(calendrier!$I$102:$I$106,$B175,calendrier!E$102:E$106)</f>
        <v>3</v>
      </c>
      <c r="Q175" s="87">
        <f aca="true" t="shared" si="142" ref="Q175:Q184">O175/P175</f>
        <v>0.3333333333333333</v>
      </c>
      <c r="R175" s="86">
        <f>SUMIF(calendrier!$B$102:$B$106,$B175,calendrier!P$102:P$106)+SUMIF(calendrier!I$102:I$106,$B175,calendrier!Q$102:Q$106)+SUMIF(calendrier!B$102:B$106,$B175,calendrier!R$102:R$106)+SUMIF(calendrier!I$102:I$106,$B175,calendrier!S$102:S$106)+SUMIF(calendrier!B$102:B$106,$B175,calendrier!T$102:T$106)+SUMIF(calendrier!I$102:I$106,$B175,calendrier!U$102:U$106)+SUMIF(calendrier!B$102:B$106,$B175,calendrier!V$102:V$106)+SUMIF(calendrier!I$102:I$106,$B175,calendrier!W$102:W$106)+SUMIF(calendrier!B$102:B$106,$B175,calendrier!X$102:X$106)+SUMIF(calendrier!I$102:I$106,$B175,calendrier!Y$102:Y$106)</f>
        <v>78</v>
      </c>
      <c r="S175" s="86">
        <f>SUMIF(calendrier!I$102:I$106,$B175,calendrier!P$102:P$106)+SUMIF(calendrier!B$102:B$106,$B175,calendrier!Q$102:Q$106)+SUMIF(calendrier!I$102:I$106,$B175,calendrier!R$102:R$106)+SUMIF(calendrier!B$102:B$106,$B175,calendrier!S$102:S$106)+SUMIF(calendrier!I$102:I$106,$B175,calendrier!T$102:T$106)+SUMIF(calendrier!B$102:B$106,$B175,calendrier!U$102:U$106)+SUMIF(calendrier!I$102:I$106,$B175,calendrier!V$102:V$106)+SUMIF(calendrier!B$102:B$106,$B175,calendrier!W$102:W$106)+SUMIF(calendrier!I$102:I$106,$B175,calendrier!X$102:X$106)+SUMIF(calendrier!B$102:B$106,$B175,calendrier!Y$102:Y$106)</f>
        <v>95</v>
      </c>
      <c r="T175" s="87">
        <f aca="true" t="shared" si="143" ref="T175:T184">R175/S175</f>
        <v>0.8210526315789474</v>
      </c>
    </row>
    <row r="176" spans="1:20" ht="15">
      <c r="A176" s="71">
        <v>2</v>
      </c>
      <c r="B176" s="91" t="str">
        <f>calendrier!B6</f>
        <v>GOSNE</v>
      </c>
      <c r="C176" s="85">
        <f t="shared" si="112"/>
        <v>4</v>
      </c>
      <c r="D176" s="86">
        <f t="shared" si="123"/>
        <v>1</v>
      </c>
      <c r="E176" s="63">
        <f t="shared" si="134"/>
        <v>1</v>
      </c>
      <c r="F176" s="63">
        <f t="shared" si="135"/>
        <v>0</v>
      </c>
      <c r="G176" s="63">
        <f>SUMIF(calendrier!$B$102:$B$106,$B176,calendrier!C$102:C$106)+SUMIF(calendrier!$I$102:$I$106,$B176,calendrier!G$102:G$106)</f>
        <v>0</v>
      </c>
      <c r="H176" s="86">
        <f t="shared" si="136"/>
        <v>1</v>
      </c>
      <c r="I176" s="86">
        <f t="shared" si="137"/>
        <v>0</v>
      </c>
      <c r="J176" s="86">
        <f t="shared" si="138"/>
        <v>0</v>
      </c>
      <c r="K176" s="86">
        <f t="shared" si="139"/>
        <v>0</v>
      </c>
      <c r="L176" s="86">
        <f t="shared" si="140"/>
        <v>0</v>
      </c>
      <c r="M176" s="86">
        <f t="shared" si="141"/>
        <v>0</v>
      </c>
      <c r="N176" s="86">
        <f>SUMIF(calendrier!$I$102:$I$106,$B176,calendrier!H$102:H$106)+SUMIF(calendrier!$B$102:$B$106,$B176,calendrier!D$102:D$106)</f>
        <v>0</v>
      </c>
      <c r="O176" s="63">
        <f>SUMIF(calendrier!$B$102:$B$106,$B176,calendrier!E$102:E$106)+SUMIF(calendrier!$I$102:$I$106,$B176,calendrier!F$102:F$106)</f>
        <v>3</v>
      </c>
      <c r="P176" s="63">
        <f>SUMIF(calendrier!$B$102:$B$106,$B176,calendrier!F$102:F$106)+SUMIF(calendrier!$I$102:$I$106,$B176,calendrier!E$102:E$106)</f>
        <v>0</v>
      </c>
      <c r="Q176" s="87" t="e">
        <f t="shared" si="142"/>
        <v>#DIV/0!</v>
      </c>
      <c r="R176" s="86">
        <f>SUMIF(calendrier!$B$102:$B$106,$B176,calendrier!P$102:P$106)+SUMIF(calendrier!I$102:I$106,$B176,calendrier!Q$102:Q$106)+SUMIF(calendrier!B$102:B$106,$B176,calendrier!R$102:R$106)+SUMIF(calendrier!I$102:I$106,$B176,calendrier!S$102:S$106)+SUMIF(calendrier!B$102:B$106,$B176,calendrier!T$102:T$106)+SUMIF(calendrier!I$102:I$106,$B176,calendrier!U$102:U$106)+SUMIF(calendrier!B$102:B$106,$B176,calendrier!V$102:V$106)+SUMIF(calendrier!I$102:I$106,$B176,calendrier!W$102:W$106)+SUMIF(calendrier!B$102:B$106,$B176,calendrier!X$102:X$106)+SUMIF(calendrier!I$102:I$106,$B176,calendrier!Y$102:Y$106)</f>
        <v>78</v>
      </c>
      <c r="S176" s="86">
        <f>SUMIF(calendrier!I$102:I$106,$B176,calendrier!P$102:P$106)+SUMIF(calendrier!B$102:B$106,$B176,calendrier!Q$102:Q$106)+SUMIF(calendrier!I$102:I$106,$B176,calendrier!R$102:R$106)+SUMIF(calendrier!B$102:B$106,$B176,calendrier!S$102:S$106)+SUMIF(calendrier!I$102:I$106,$B176,calendrier!T$102:T$106)+SUMIF(calendrier!B$102:B$106,$B176,calendrier!U$102:U$106)+SUMIF(calendrier!I$102:I$106,$B176,calendrier!V$102:V$106)+SUMIF(calendrier!B$102:B$106,$B176,calendrier!W$102:W$106)+SUMIF(calendrier!I$102:I$106,$B176,calendrier!X$102:X$106)+SUMIF(calendrier!B$102:B$106,$B176,calendrier!Y$102:Y$106)</f>
        <v>53</v>
      </c>
      <c r="T176" s="87">
        <f t="shared" si="143"/>
        <v>1.471698113207547</v>
      </c>
    </row>
    <row r="177" spans="1:20" ht="15">
      <c r="A177" s="71">
        <v>3</v>
      </c>
      <c r="B177" s="91" t="str">
        <f>calendrier!B7</f>
        <v>JAVENE 1</v>
      </c>
      <c r="C177" s="85">
        <f t="shared" si="112"/>
        <v>4</v>
      </c>
      <c r="D177" s="86">
        <f t="shared" si="123"/>
        <v>1</v>
      </c>
      <c r="E177" s="63">
        <f t="shared" si="134"/>
        <v>1</v>
      </c>
      <c r="F177" s="63">
        <f t="shared" si="135"/>
        <v>0</v>
      </c>
      <c r="G177" s="63">
        <f>SUMIF(calendrier!$B$102:$B$106,$B177,calendrier!C$102:C$106)+SUMIF(calendrier!$I$102:$I$106,$B177,calendrier!G$102:G$106)</f>
        <v>0</v>
      </c>
      <c r="H177" s="86">
        <f t="shared" si="136"/>
        <v>1</v>
      </c>
      <c r="I177" s="86">
        <f t="shared" si="137"/>
        <v>0</v>
      </c>
      <c r="J177" s="86">
        <f t="shared" si="138"/>
        <v>0</v>
      </c>
      <c r="K177" s="86">
        <f t="shared" si="139"/>
        <v>0</v>
      </c>
      <c r="L177" s="86">
        <f t="shared" si="140"/>
        <v>0</v>
      </c>
      <c r="M177" s="86">
        <f t="shared" si="141"/>
        <v>0</v>
      </c>
      <c r="N177" s="86">
        <f>SUMIF(calendrier!$I$102:$I$106,$B177,calendrier!H$102:H$106)+SUMIF(calendrier!$B$102:$B$106,$B177,calendrier!D$102:D$106)</f>
        <v>0</v>
      </c>
      <c r="O177" s="63">
        <f>SUMIF(calendrier!$B$102:$B$106,$B177,calendrier!E$102:E$106)+SUMIF(calendrier!$I$102:$I$106,$B177,calendrier!F$102:F$106)</f>
        <v>3</v>
      </c>
      <c r="P177" s="63">
        <f>SUMIF(calendrier!$B$102:$B$106,$B177,calendrier!F$102:F$106)+SUMIF(calendrier!$I$102:$I$106,$B177,calendrier!E$102:E$106)</f>
        <v>0</v>
      </c>
      <c r="Q177" s="87" t="e">
        <f t="shared" si="142"/>
        <v>#DIV/0!</v>
      </c>
      <c r="R177" s="86">
        <f>SUMIF(calendrier!$B$102:$B$106,$B177,calendrier!P$102:P$106)+SUMIF(calendrier!I$102:I$106,$B177,calendrier!Q$102:Q$106)+SUMIF(calendrier!B$102:B$106,$B177,calendrier!R$102:R$106)+SUMIF(calendrier!I$102:I$106,$B177,calendrier!S$102:S$106)+SUMIF(calendrier!B$102:B$106,$B177,calendrier!T$102:T$106)+SUMIF(calendrier!I$102:I$106,$B177,calendrier!U$102:U$106)+SUMIF(calendrier!B$102:B$106,$B177,calendrier!V$102:V$106)+SUMIF(calendrier!I$102:I$106,$B177,calendrier!W$102:W$106)+SUMIF(calendrier!B$102:B$106,$B177,calendrier!X$102:X$106)+SUMIF(calendrier!I$102:I$106,$B177,calendrier!Y$102:Y$106)</f>
        <v>75</v>
      </c>
      <c r="S177" s="86">
        <f>SUMIF(calendrier!I$102:I$106,$B177,calendrier!P$102:P$106)+SUMIF(calendrier!B$102:B$106,$B177,calendrier!Q$102:Q$106)+SUMIF(calendrier!I$102:I$106,$B177,calendrier!R$102:R$106)+SUMIF(calendrier!B$102:B$106,$B177,calendrier!S$102:S$106)+SUMIF(calendrier!I$102:I$106,$B177,calendrier!T$102:T$106)+SUMIF(calendrier!B$102:B$106,$B177,calendrier!U$102:U$106)+SUMIF(calendrier!I$102:I$106,$B177,calendrier!V$102:V$106)+SUMIF(calendrier!B$102:B$106,$B177,calendrier!W$102:W$106)+SUMIF(calendrier!I$102:I$106,$B177,calendrier!X$102:X$106)+SUMIF(calendrier!B$102:B$106,$B177,calendrier!Y$102:Y$106)</f>
        <v>63</v>
      </c>
      <c r="T177" s="87">
        <f t="shared" si="143"/>
        <v>1.1904761904761905</v>
      </c>
    </row>
    <row r="178" spans="1:20" ht="15">
      <c r="A178" s="71">
        <v>4</v>
      </c>
      <c r="B178" s="91" t="str">
        <f>calendrier!B8</f>
        <v>LE PERTRE 2</v>
      </c>
      <c r="C178" s="85">
        <f t="shared" si="112"/>
        <v>1</v>
      </c>
      <c r="D178" s="86">
        <f t="shared" si="123"/>
        <v>1</v>
      </c>
      <c r="E178" s="63">
        <f t="shared" si="134"/>
        <v>0</v>
      </c>
      <c r="F178" s="63">
        <f t="shared" si="135"/>
        <v>1</v>
      </c>
      <c r="G178" s="63">
        <f>SUMIF(calendrier!$B$102:$B$106,$B178,calendrier!C$102:C$106)+SUMIF(calendrier!$I$102:$I$106,$B178,calendrier!G$102:G$106)</f>
        <v>0</v>
      </c>
      <c r="H178" s="86">
        <f t="shared" si="136"/>
        <v>0</v>
      </c>
      <c r="I178" s="86">
        <f t="shared" si="137"/>
        <v>0</v>
      </c>
      <c r="J178" s="86">
        <f t="shared" si="138"/>
        <v>0</v>
      </c>
      <c r="K178" s="86">
        <f t="shared" si="139"/>
        <v>0</v>
      </c>
      <c r="L178" s="86">
        <f t="shared" si="140"/>
        <v>0</v>
      </c>
      <c r="M178" s="86">
        <f t="shared" si="141"/>
        <v>1</v>
      </c>
      <c r="N178" s="86">
        <f>SUMIF(calendrier!$I$102:$I$106,$B178,calendrier!H$102:H$106)+SUMIF(calendrier!$B$102:$B$106,$B178,calendrier!D$102:D$106)</f>
        <v>0</v>
      </c>
      <c r="O178" s="63">
        <f>SUMIF(calendrier!$B$102:$B$106,$B178,calendrier!E$102:E$106)+SUMIF(calendrier!$I$102:$I$106,$B178,calendrier!F$102:F$106)</f>
        <v>0</v>
      </c>
      <c r="P178" s="63">
        <f>SUMIF(calendrier!$B$102:$B$106,$B178,calendrier!F$102:F$106)+SUMIF(calendrier!$I$102:$I$106,$B178,calendrier!E$102:E$106)</f>
        <v>3</v>
      </c>
      <c r="Q178" s="87">
        <f t="shared" si="142"/>
        <v>0</v>
      </c>
      <c r="R178" s="86">
        <f>SUMIF(calendrier!$B$102:$B$106,$B178,calendrier!P$102:P$106)+SUMIF(calendrier!I$102:I$106,$B178,calendrier!Q$102:Q$106)+SUMIF(calendrier!B$102:B$106,$B178,calendrier!R$102:R$106)+SUMIF(calendrier!I$102:I$106,$B178,calendrier!S$102:S$106)+SUMIF(calendrier!B$102:B$106,$B178,calendrier!T$102:T$106)+SUMIF(calendrier!I$102:I$106,$B178,calendrier!U$102:U$106)+SUMIF(calendrier!B$102:B$106,$B178,calendrier!V$102:V$106)+SUMIF(calendrier!I$102:I$106,$B178,calendrier!W$102:W$106)+SUMIF(calendrier!B$102:B$106,$B178,calendrier!X$102:X$106)+SUMIF(calendrier!I$102:I$106,$B178,calendrier!Y$102:Y$106)</f>
        <v>60</v>
      </c>
      <c r="S178" s="86">
        <f>SUMIF(calendrier!I$102:I$106,$B178,calendrier!P$102:P$106)+SUMIF(calendrier!B$102:B$106,$B178,calendrier!Q$102:Q$106)+SUMIF(calendrier!I$102:I$106,$B178,calendrier!R$102:R$106)+SUMIF(calendrier!B$102:B$106,$B178,calendrier!S$102:S$106)+SUMIF(calendrier!I$102:I$106,$B178,calendrier!T$102:T$106)+SUMIF(calendrier!B$102:B$106,$B178,calendrier!U$102:U$106)+SUMIF(calendrier!I$102:I$106,$B178,calendrier!V$102:V$106)+SUMIF(calendrier!B$102:B$106,$B178,calendrier!W$102:W$106)+SUMIF(calendrier!I$102:I$106,$B178,calendrier!X$102:X$106)+SUMIF(calendrier!B$102:B$106,$B178,calendrier!Y$102:Y$106)</f>
        <v>75</v>
      </c>
      <c r="T178" s="87">
        <f t="shared" si="143"/>
        <v>0.8</v>
      </c>
    </row>
    <row r="179" spans="1:20" ht="15">
      <c r="A179" s="71">
        <v>5</v>
      </c>
      <c r="B179" s="91" t="str">
        <f>calendrier!B9</f>
        <v>TREMBLAY CHAUVIGNE</v>
      </c>
      <c r="C179" s="85">
        <f t="shared" si="112"/>
        <v>1</v>
      </c>
      <c r="D179" s="86">
        <f t="shared" si="123"/>
        <v>1</v>
      </c>
      <c r="E179" s="63">
        <f t="shared" si="134"/>
        <v>0</v>
      </c>
      <c r="F179" s="63">
        <f t="shared" si="135"/>
        <v>1</v>
      </c>
      <c r="G179" s="63">
        <f>SUMIF(calendrier!$B$102:$B$106,$B179,calendrier!C$102:C$106)+SUMIF(calendrier!$I$102:$I$106,$B179,calendrier!G$102:G$106)</f>
        <v>0</v>
      </c>
      <c r="H179" s="86">
        <f t="shared" si="136"/>
        <v>0</v>
      </c>
      <c r="I179" s="86">
        <f t="shared" si="137"/>
        <v>0</v>
      </c>
      <c r="J179" s="86">
        <f t="shared" si="138"/>
        <v>0</v>
      </c>
      <c r="K179" s="86">
        <f t="shared" si="139"/>
        <v>0</v>
      </c>
      <c r="L179" s="86">
        <f t="shared" si="140"/>
        <v>0</v>
      </c>
      <c r="M179" s="86">
        <f t="shared" si="141"/>
        <v>1</v>
      </c>
      <c r="N179" s="86">
        <f>SUMIF(calendrier!$I$102:$I$106,$B179,calendrier!H$102:H$106)+SUMIF(calendrier!$B$102:$B$106,$B179,calendrier!D$102:D$106)</f>
        <v>0</v>
      </c>
      <c r="O179" s="63">
        <f>SUMIF(calendrier!$B$102:$B$106,$B179,calendrier!E$102:E$106)+SUMIF(calendrier!$I$102:$I$106,$B179,calendrier!F$102:F$106)</f>
        <v>0</v>
      </c>
      <c r="P179" s="63">
        <f>SUMIF(calendrier!$B$102:$B$106,$B179,calendrier!F$102:F$106)+SUMIF(calendrier!$I$102:$I$106,$B179,calendrier!E$102:E$106)</f>
        <v>3</v>
      </c>
      <c r="Q179" s="87">
        <f t="shared" si="142"/>
        <v>0</v>
      </c>
      <c r="R179" s="86">
        <f>SUMIF(calendrier!$B$102:$B$106,$B179,calendrier!P$102:P$106)+SUMIF(calendrier!I$102:I$106,$B179,calendrier!Q$102:Q$106)+SUMIF(calendrier!B$102:B$106,$B179,calendrier!R$102:R$106)+SUMIF(calendrier!I$102:I$106,$B179,calendrier!S$102:S$106)+SUMIF(calendrier!B$102:B$106,$B179,calendrier!T$102:T$106)+SUMIF(calendrier!I$102:I$106,$B179,calendrier!U$102:U$106)+SUMIF(calendrier!B$102:B$106,$B179,calendrier!V$102:V$106)+SUMIF(calendrier!I$102:I$106,$B179,calendrier!W$102:W$106)+SUMIF(calendrier!B$102:B$106,$B179,calendrier!X$102:X$106)+SUMIF(calendrier!I$102:I$106,$B179,calendrier!Y$102:Y$106)</f>
        <v>63</v>
      </c>
      <c r="S179" s="86">
        <f>SUMIF(calendrier!I$102:I$106,$B179,calendrier!P$102:P$106)+SUMIF(calendrier!B$102:B$106,$B179,calendrier!Q$102:Q$106)+SUMIF(calendrier!I$102:I$106,$B179,calendrier!R$102:R$106)+SUMIF(calendrier!B$102:B$106,$B179,calendrier!S$102:S$106)+SUMIF(calendrier!I$102:I$106,$B179,calendrier!T$102:T$106)+SUMIF(calendrier!B$102:B$106,$B179,calendrier!U$102:U$106)+SUMIF(calendrier!I$102:I$106,$B179,calendrier!V$102:V$106)+SUMIF(calendrier!B$102:B$106,$B179,calendrier!W$102:W$106)+SUMIF(calendrier!I$102:I$106,$B179,calendrier!X$102:X$106)+SUMIF(calendrier!B$102:B$106,$B179,calendrier!Y$102:Y$106)</f>
        <v>75</v>
      </c>
      <c r="T179" s="87">
        <f t="shared" si="143"/>
        <v>0.84</v>
      </c>
    </row>
    <row r="180" spans="1:20" ht="15">
      <c r="A180" s="71">
        <v>6</v>
      </c>
      <c r="B180" s="91" t="str">
        <f>calendrier!B10</f>
        <v>ROMAGNE</v>
      </c>
      <c r="C180" s="85">
        <f t="shared" si="112"/>
        <v>1</v>
      </c>
      <c r="D180" s="86">
        <f t="shared" si="123"/>
        <v>1</v>
      </c>
      <c r="E180" s="63">
        <f t="shared" si="134"/>
        <v>0</v>
      </c>
      <c r="F180" s="63">
        <f t="shared" si="135"/>
        <v>1</v>
      </c>
      <c r="G180" s="63">
        <f>SUMIF(calendrier!$B$102:$B$106,$B180,calendrier!C$102:C$106)+SUMIF(calendrier!$I$102:$I$106,$B180,calendrier!G$102:G$106)</f>
        <v>0</v>
      </c>
      <c r="H180" s="86">
        <f t="shared" si="136"/>
        <v>0</v>
      </c>
      <c r="I180" s="86">
        <f t="shared" si="137"/>
        <v>0</v>
      </c>
      <c r="J180" s="86">
        <f t="shared" si="138"/>
        <v>0</v>
      </c>
      <c r="K180" s="86">
        <f t="shared" si="139"/>
        <v>0</v>
      </c>
      <c r="L180" s="86">
        <f t="shared" si="140"/>
        <v>0</v>
      </c>
      <c r="M180" s="86">
        <f t="shared" si="141"/>
        <v>1</v>
      </c>
      <c r="N180" s="86">
        <f>SUMIF(calendrier!$I$102:$I$106,$B180,calendrier!H$102:H$106)+SUMIF(calendrier!$B$102:$B$106,$B180,calendrier!D$102:D$106)</f>
        <v>0</v>
      </c>
      <c r="O180" s="63">
        <f>SUMIF(calendrier!$B$102:$B$106,$B180,calendrier!E$102:E$106)+SUMIF(calendrier!$I$102:$I$106,$B180,calendrier!F$102:F$106)</f>
        <v>0</v>
      </c>
      <c r="P180" s="63">
        <f>SUMIF(calendrier!$B$102:$B$106,$B180,calendrier!F$102:F$106)+SUMIF(calendrier!$I$102:$I$106,$B180,calendrier!E$102:E$106)</f>
        <v>3</v>
      </c>
      <c r="Q180" s="87">
        <f t="shared" si="142"/>
        <v>0</v>
      </c>
      <c r="R180" s="86">
        <f>SUMIF(calendrier!$B$102:$B$106,$B180,calendrier!P$102:P$106)+SUMIF(calendrier!I$102:I$106,$B180,calendrier!Q$102:Q$106)+SUMIF(calendrier!B$102:B$106,$B180,calendrier!R$102:R$106)+SUMIF(calendrier!I$102:I$106,$B180,calendrier!S$102:S$106)+SUMIF(calendrier!B$102:B$106,$B180,calendrier!T$102:T$106)+SUMIF(calendrier!I$102:I$106,$B180,calendrier!U$102:U$106)+SUMIF(calendrier!B$102:B$106,$B180,calendrier!V$102:V$106)+SUMIF(calendrier!I$102:I$106,$B180,calendrier!W$102:W$106)+SUMIF(calendrier!B$102:B$106,$B180,calendrier!X$102:X$106)+SUMIF(calendrier!I$102:I$106,$B180,calendrier!Y$102:Y$106)</f>
        <v>53</v>
      </c>
      <c r="S180" s="86">
        <f>SUMIF(calendrier!I$102:I$106,$B180,calendrier!P$102:P$106)+SUMIF(calendrier!B$102:B$106,$B180,calendrier!Q$102:Q$106)+SUMIF(calendrier!I$102:I$106,$B180,calendrier!R$102:R$106)+SUMIF(calendrier!B$102:B$106,$B180,calendrier!S$102:S$106)+SUMIF(calendrier!I$102:I$106,$B180,calendrier!T$102:T$106)+SUMIF(calendrier!B$102:B$106,$B180,calendrier!U$102:U$106)+SUMIF(calendrier!I$102:I$106,$B180,calendrier!V$102:V$106)+SUMIF(calendrier!B$102:B$106,$B180,calendrier!W$102:W$106)+SUMIF(calendrier!I$102:I$106,$B180,calendrier!X$102:X$106)+SUMIF(calendrier!B$102:B$106,$B180,calendrier!Y$102:Y$106)</f>
        <v>78</v>
      </c>
      <c r="T180" s="87">
        <f t="shared" si="143"/>
        <v>0.6794871794871795</v>
      </c>
    </row>
    <row r="181" spans="1:20" ht="15">
      <c r="A181" s="71">
        <v>7</v>
      </c>
      <c r="B181" s="91" t="str">
        <f>calendrier!B11</f>
        <v>ST BRICE EN COGLES</v>
      </c>
      <c r="C181" s="85">
        <f t="shared" si="112"/>
        <v>4</v>
      </c>
      <c r="D181" s="86">
        <f t="shared" si="123"/>
        <v>1</v>
      </c>
      <c r="E181" s="63">
        <f t="shared" si="134"/>
        <v>1</v>
      </c>
      <c r="F181" s="63">
        <f t="shared" si="135"/>
        <v>0</v>
      </c>
      <c r="G181" s="63">
        <f>SUMIF(calendrier!$B$102:$B$106,$B181,calendrier!C$102:C$106)+SUMIF(calendrier!$I$102:$I$106,$B181,calendrier!G$102:G$106)</f>
        <v>0</v>
      </c>
      <c r="H181" s="86">
        <f t="shared" si="136"/>
        <v>0</v>
      </c>
      <c r="I181" s="86">
        <f t="shared" si="137"/>
        <v>1</v>
      </c>
      <c r="J181" s="86">
        <f t="shared" si="138"/>
        <v>0</v>
      </c>
      <c r="K181" s="86">
        <f t="shared" si="139"/>
        <v>0</v>
      </c>
      <c r="L181" s="86">
        <f t="shared" si="140"/>
        <v>0</v>
      </c>
      <c r="M181" s="86">
        <f t="shared" si="141"/>
        <v>0</v>
      </c>
      <c r="N181" s="86">
        <f>SUMIF(calendrier!$I$102:$I$106,$B181,calendrier!H$102:H$106)+SUMIF(calendrier!$B$102:$B$106,$B181,calendrier!D$102:D$106)</f>
        <v>0</v>
      </c>
      <c r="O181" s="63">
        <f>SUMIF(calendrier!$B$102:$B$106,$B181,calendrier!E$102:E$106)+SUMIF(calendrier!$I$102:$I$106,$B181,calendrier!F$102:F$106)</f>
        <v>3</v>
      </c>
      <c r="P181" s="63">
        <f>SUMIF(calendrier!$B$102:$B$106,$B181,calendrier!F$102:F$106)+SUMIF(calendrier!$I$102:$I$106,$B181,calendrier!E$102:E$106)</f>
        <v>1</v>
      </c>
      <c r="Q181" s="87">
        <f t="shared" si="142"/>
        <v>3</v>
      </c>
      <c r="R181" s="86">
        <f>SUMIF(calendrier!$B$102:$B$106,$B181,calendrier!P$102:P$106)+SUMIF(calendrier!I$102:I$106,$B181,calendrier!Q$102:Q$106)+SUMIF(calendrier!B$102:B$106,$B181,calendrier!R$102:R$106)+SUMIF(calendrier!I$102:I$106,$B181,calendrier!S$102:S$106)+SUMIF(calendrier!B$102:B$106,$B181,calendrier!T$102:T$106)+SUMIF(calendrier!I$102:I$106,$B181,calendrier!U$102:U$106)+SUMIF(calendrier!B$102:B$106,$B181,calendrier!V$102:V$106)+SUMIF(calendrier!I$102:I$106,$B181,calendrier!W$102:W$106)+SUMIF(calendrier!B$102:B$106,$B181,calendrier!X$102:X$106)+SUMIF(calendrier!I$102:I$106,$B181,calendrier!Y$102:Y$106)</f>
        <v>95</v>
      </c>
      <c r="S181" s="86">
        <f>SUMIF(calendrier!I$102:I$106,$B181,calendrier!P$102:P$106)+SUMIF(calendrier!B$102:B$106,$B181,calendrier!Q$102:Q$106)+SUMIF(calendrier!I$102:I$106,$B181,calendrier!R$102:R$106)+SUMIF(calendrier!B$102:B$106,$B181,calendrier!S$102:S$106)+SUMIF(calendrier!I$102:I$106,$B181,calendrier!T$102:T$106)+SUMIF(calendrier!B$102:B$106,$B181,calendrier!U$102:U$106)+SUMIF(calendrier!I$102:I$106,$B181,calendrier!V$102:V$106)+SUMIF(calendrier!B$102:B$106,$B181,calendrier!W$102:W$106)+SUMIF(calendrier!I$102:I$106,$B181,calendrier!X$102:X$106)+SUMIF(calendrier!B$102:B$106,$B181,calendrier!Y$102:Y$106)</f>
        <v>78</v>
      </c>
      <c r="T181" s="87">
        <f t="shared" si="143"/>
        <v>1.2179487179487178</v>
      </c>
    </row>
    <row r="182" spans="1:20" ht="15">
      <c r="A182" s="71">
        <v>8</v>
      </c>
      <c r="B182" s="91" t="str">
        <f>calendrier!B12</f>
        <v>JAVENE 2</v>
      </c>
      <c r="C182" s="85">
        <f t="shared" si="112"/>
        <v>4</v>
      </c>
      <c r="D182" s="86">
        <f t="shared" si="123"/>
        <v>1</v>
      </c>
      <c r="E182" s="63">
        <f t="shared" si="134"/>
        <v>0</v>
      </c>
      <c r="F182" s="63">
        <f t="shared" si="135"/>
        <v>0</v>
      </c>
      <c r="G182" s="63">
        <f>SUMIF(calendrier!$B$102:$B$106,$B182,calendrier!C$102:C$106)+SUMIF(calendrier!$I$102:$I$106,$B182,calendrier!G$102:G$106)</f>
        <v>1</v>
      </c>
      <c r="H182" s="86">
        <f t="shared" si="136"/>
        <v>0</v>
      </c>
      <c r="I182" s="86">
        <f t="shared" si="137"/>
        <v>0</v>
      </c>
      <c r="J182" s="86">
        <f t="shared" si="138"/>
        <v>0</v>
      </c>
      <c r="K182" s="86">
        <f t="shared" si="139"/>
        <v>0</v>
      </c>
      <c r="L182" s="86">
        <f t="shared" si="140"/>
        <v>0</v>
      </c>
      <c r="M182" s="86">
        <f t="shared" si="141"/>
        <v>0</v>
      </c>
      <c r="N182" s="86">
        <f>SUMIF(calendrier!$I$102:$I$106,$B182,calendrier!H$102:H$106)+SUMIF(calendrier!$B$102:$B$106,$B182,calendrier!D$102:D$106)</f>
        <v>0</v>
      </c>
      <c r="O182" s="63">
        <f>SUMIF(calendrier!$B$102:$B$106,$B182,calendrier!E$102:E$106)+SUMIF(calendrier!$I$102:$I$106,$B182,calendrier!F$102:F$106)</f>
        <v>0</v>
      </c>
      <c r="P182" s="63">
        <f>SUMIF(calendrier!$B$102:$B$106,$B182,calendrier!F$102:F$106)+SUMIF(calendrier!$I$102:$I$106,$B182,calendrier!E$102:E$106)</f>
        <v>0</v>
      </c>
      <c r="Q182" s="87" t="e">
        <f t="shared" si="142"/>
        <v>#DIV/0!</v>
      </c>
      <c r="R182" s="86">
        <f>SUMIF(calendrier!$B$102:$B$106,$B182,calendrier!P$102:P$106)+SUMIF(calendrier!I$102:I$106,$B182,calendrier!Q$102:Q$106)+SUMIF(calendrier!B$102:B$106,$B182,calendrier!R$102:R$106)+SUMIF(calendrier!I$102:I$106,$B182,calendrier!S$102:S$106)+SUMIF(calendrier!B$102:B$106,$B182,calendrier!T$102:T$106)+SUMIF(calendrier!I$102:I$106,$B182,calendrier!U$102:U$106)+SUMIF(calendrier!B$102:B$106,$B182,calendrier!V$102:V$106)+SUMIF(calendrier!I$102:I$106,$B182,calendrier!W$102:W$106)+SUMIF(calendrier!B$102:B$106,$B182,calendrier!X$102:X$106)+SUMIF(calendrier!I$102:I$106,$B182,calendrier!Y$102:Y$106)</f>
        <v>0</v>
      </c>
      <c r="S182" s="86">
        <f>SUMIF(calendrier!I$102:I$106,$B182,calendrier!P$102:P$106)+SUMIF(calendrier!B$102:B$106,$B182,calendrier!Q$102:Q$106)+SUMIF(calendrier!I$102:I$106,$B182,calendrier!R$102:R$106)+SUMIF(calendrier!B$102:B$106,$B182,calendrier!S$102:S$106)+SUMIF(calendrier!I$102:I$106,$B182,calendrier!T$102:T$106)+SUMIF(calendrier!B$102:B$106,$B182,calendrier!U$102:U$106)+SUMIF(calendrier!I$102:I$106,$B182,calendrier!V$102:V$106)+SUMIF(calendrier!B$102:B$106,$B182,calendrier!W$102:W$106)+SUMIF(calendrier!I$102:I$106,$B182,calendrier!X$102:X$106)+SUMIF(calendrier!B$102:B$106,$B182,calendrier!Y$102:Y$106)</f>
        <v>0</v>
      </c>
      <c r="T182" s="87" t="e">
        <f t="shared" si="143"/>
        <v>#DIV/0!</v>
      </c>
    </row>
    <row r="183" spans="1:20" ht="15">
      <c r="A183" s="71">
        <v>9</v>
      </c>
      <c r="B183" s="91" t="str">
        <f>calendrier!B13</f>
        <v>ST PIERRE LA COUR</v>
      </c>
      <c r="C183" s="85">
        <f t="shared" si="112"/>
        <v>0</v>
      </c>
      <c r="D183" s="86">
        <f t="shared" si="123"/>
        <v>1</v>
      </c>
      <c r="E183" s="63">
        <f t="shared" si="134"/>
        <v>0</v>
      </c>
      <c r="F183" s="63">
        <f t="shared" si="135"/>
        <v>0</v>
      </c>
      <c r="G183" s="63">
        <f>SUMIF(calendrier!$B$102:$B$106,$B183,calendrier!C$102:C$106)+SUMIF(calendrier!$I$102:$I$106,$B183,calendrier!G$102:G$106)</f>
        <v>0</v>
      </c>
      <c r="H183" s="86">
        <f t="shared" si="136"/>
        <v>0</v>
      </c>
      <c r="I183" s="86">
        <f t="shared" si="137"/>
        <v>0</v>
      </c>
      <c r="J183" s="86">
        <f t="shared" si="138"/>
        <v>0</v>
      </c>
      <c r="K183" s="86">
        <f t="shared" si="139"/>
        <v>0</v>
      </c>
      <c r="L183" s="86">
        <f t="shared" si="140"/>
        <v>0</v>
      </c>
      <c r="M183" s="86">
        <f t="shared" si="141"/>
        <v>0</v>
      </c>
      <c r="N183" s="86">
        <f>SUMIF(calendrier!$I$102:$I$106,$B183,calendrier!H$102:H$106)+SUMIF(calendrier!$B$102:$B$106,$B183,calendrier!D$102:D$106)</f>
        <v>1</v>
      </c>
      <c r="O183" s="63">
        <f>SUMIF(calendrier!$B$102:$B$106,$B183,calendrier!E$102:E$106)+SUMIF(calendrier!$I$102:$I$106,$B183,calendrier!F$102:F$106)</f>
        <v>0</v>
      </c>
      <c r="P183" s="63">
        <f>SUMIF(calendrier!$B$102:$B$106,$B183,calendrier!F$102:F$106)+SUMIF(calendrier!$I$102:$I$106,$B183,calendrier!E$102:E$106)</f>
        <v>0</v>
      </c>
      <c r="Q183" s="87" t="e">
        <f t="shared" si="142"/>
        <v>#DIV/0!</v>
      </c>
      <c r="R183" s="86">
        <f>SUMIF(calendrier!$B$102:$B$106,$B183,calendrier!P$102:P$106)+SUMIF(calendrier!I$102:I$106,$B183,calendrier!Q$102:Q$106)+SUMIF(calendrier!B$102:B$106,$B183,calendrier!R$102:R$106)+SUMIF(calendrier!I$102:I$106,$B183,calendrier!S$102:S$106)+SUMIF(calendrier!B$102:B$106,$B183,calendrier!T$102:T$106)+SUMIF(calendrier!I$102:I$106,$B183,calendrier!U$102:U$106)+SUMIF(calendrier!B$102:B$106,$B183,calendrier!V$102:V$106)+SUMIF(calendrier!I$102:I$106,$B183,calendrier!W$102:W$106)+SUMIF(calendrier!B$102:B$106,$B183,calendrier!X$102:X$106)+SUMIF(calendrier!I$102:I$106,$B183,calendrier!Y$102:Y$106)</f>
        <v>0</v>
      </c>
      <c r="S183" s="86">
        <f>SUMIF(calendrier!I$102:I$106,$B183,calendrier!P$102:P$106)+SUMIF(calendrier!B$102:B$106,$B183,calendrier!Q$102:Q$106)+SUMIF(calendrier!I$102:I$106,$B183,calendrier!R$102:R$106)+SUMIF(calendrier!B$102:B$106,$B183,calendrier!S$102:S$106)+SUMIF(calendrier!I$102:I$106,$B183,calendrier!T$102:T$106)+SUMIF(calendrier!B$102:B$106,$B183,calendrier!U$102:U$106)+SUMIF(calendrier!I$102:I$106,$B183,calendrier!V$102:V$106)+SUMIF(calendrier!B$102:B$106,$B183,calendrier!W$102:W$106)+SUMIF(calendrier!I$102:I$106,$B183,calendrier!X$102:X$106)+SUMIF(calendrier!B$102:B$106,$B183,calendrier!Y$102:Y$106)</f>
        <v>0</v>
      </c>
      <c r="T183" s="87" t="e">
        <f t="shared" si="143"/>
        <v>#DIV/0!</v>
      </c>
    </row>
    <row r="184" spans="1:20" ht="15">
      <c r="A184" s="71">
        <v>10</v>
      </c>
      <c r="B184" s="91" t="str">
        <f>calendrier!B14</f>
        <v>MONTENAY</v>
      </c>
      <c r="C184" s="85">
        <f t="shared" si="112"/>
        <v>4</v>
      </c>
      <c r="D184" s="86">
        <f t="shared" si="123"/>
        <v>1</v>
      </c>
      <c r="E184" s="63">
        <f t="shared" si="134"/>
        <v>1</v>
      </c>
      <c r="F184" s="63">
        <f t="shared" si="135"/>
        <v>0</v>
      </c>
      <c r="G184" s="63">
        <f>SUMIF(calendrier!$B$102:$B$106,$B184,calendrier!C$102:C$106)+SUMIF(calendrier!$I$102:$I$106,$B184,calendrier!G$102:G$106)</f>
        <v>0</v>
      </c>
      <c r="H184" s="86">
        <f t="shared" si="136"/>
        <v>1</v>
      </c>
      <c r="I184" s="86">
        <f t="shared" si="137"/>
        <v>0</v>
      </c>
      <c r="J184" s="86">
        <f t="shared" si="138"/>
        <v>0</v>
      </c>
      <c r="K184" s="86">
        <f t="shared" si="139"/>
        <v>0</v>
      </c>
      <c r="L184" s="86">
        <f t="shared" si="140"/>
        <v>0</v>
      </c>
      <c r="M184" s="86">
        <f t="shared" si="141"/>
        <v>0</v>
      </c>
      <c r="N184" s="86">
        <f>SUMIF(calendrier!$I$102:$I$106,$B184,calendrier!H$102:H$106)+SUMIF(calendrier!$B$102:$B$106,$B184,calendrier!D$102:D$106)</f>
        <v>0</v>
      </c>
      <c r="O184" s="63">
        <f>SUMIF(calendrier!$B$102:$B$106,$B184,calendrier!E$102:E$106)+SUMIF(calendrier!$I$102:$I$106,$B184,calendrier!F$102:F$106)</f>
        <v>3</v>
      </c>
      <c r="P184" s="63">
        <f>SUMIF(calendrier!$B$102:$B$106,$B184,calendrier!F$102:F$106)+SUMIF(calendrier!$I$102:$I$106,$B184,calendrier!E$102:E$106)</f>
        <v>0</v>
      </c>
      <c r="Q184" s="87" t="e">
        <f t="shared" si="142"/>
        <v>#DIV/0!</v>
      </c>
      <c r="R184" s="86">
        <f>SUMIF(calendrier!$B$102:$B$106,$B184,calendrier!P$102:P$106)+SUMIF(calendrier!I$102:I$106,$B184,calendrier!Q$102:Q$106)+SUMIF(calendrier!B$102:B$106,$B184,calendrier!R$102:R$106)+SUMIF(calendrier!I$102:I$106,$B184,calendrier!S$102:S$106)+SUMIF(calendrier!B$102:B$106,$B184,calendrier!T$102:T$106)+SUMIF(calendrier!I$102:I$106,$B184,calendrier!U$102:U$106)+SUMIF(calendrier!B$102:B$106,$B184,calendrier!V$102:V$106)+SUMIF(calendrier!I$102:I$106,$B184,calendrier!W$102:W$106)+SUMIF(calendrier!B$102:B$106,$B184,calendrier!X$102:X$106)+SUMIF(calendrier!I$102:I$106,$B184,calendrier!Y$102:Y$106)</f>
        <v>75</v>
      </c>
      <c r="S184" s="86">
        <f>SUMIF(calendrier!I$102:I$106,$B184,calendrier!P$102:P$106)+SUMIF(calendrier!B$102:B$106,$B184,calendrier!Q$102:Q$106)+SUMIF(calendrier!I$102:I$106,$B184,calendrier!R$102:R$106)+SUMIF(calendrier!B$102:B$106,$B184,calendrier!S$102:S$106)+SUMIF(calendrier!I$102:I$106,$B184,calendrier!T$102:T$106)+SUMIF(calendrier!B$102:B$106,$B184,calendrier!U$102:U$106)+SUMIF(calendrier!I$102:I$106,$B184,calendrier!V$102:V$106)+SUMIF(calendrier!B$102:B$106,$B184,calendrier!W$102:W$106)+SUMIF(calendrier!I$102:I$106,$B184,calendrier!X$102:X$106)+SUMIF(calendrier!B$102:B$106,$B184,calendrier!Y$102:Y$106)</f>
        <v>60</v>
      </c>
      <c r="T184" s="87">
        <f t="shared" si="143"/>
        <v>1.25</v>
      </c>
    </row>
    <row r="185" spans="3:16" ht="15">
      <c r="C185" s="85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spans="2:16" ht="15">
      <c r="B186" s="71" t="s">
        <v>45</v>
      </c>
      <c r="C186" s="85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2:20" ht="15">
      <c r="B187" s="72"/>
      <c r="C187" s="93"/>
      <c r="D187" s="74"/>
      <c r="E187" s="74"/>
      <c r="F187" s="74"/>
      <c r="G187" s="75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6"/>
    </row>
    <row r="188" spans="2:20" ht="15">
      <c r="B188" s="90" t="s">
        <v>16</v>
      </c>
      <c r="C188" s="93"/>
      <c r="D188" s="80" t="s">
        <v>18</v>
      </c>
      <c r="E188" s="80" t="s">
        <v>19</v>
      </c>
      <c r="F188" s="80" t="s">
        <v>20</v>
      </c>
      <c r="G188" s="80" t="s">
        <v>54</v>
      </c>
      <c r="H188" s="80" t="s">
        <v>21</v>
      </c>
      <c r="I188" s="80" t="s">
        <v>22</v>
      </c>
      <c r="J188" s="80" t="s">
        <v>23</v>
      </c>
      <c r="K188" s="80" t="s">
        <v>24</v>
      </c>
      <c r="L188" s="80" t="s">
        <v>25</v>
      </c>
      <c r="M188" s="80" t="s">
        <v>26</v>
      </c>
      <c r="N188" s="80" t="s">
        <v>55</v>
      </c>
      <c r="O188" s="80" t="s">
        <v>27</v>
      </c>
      <c r="P188" s="80" t="s">
        <v>28</v>
      </c>
      <c r="Q188" s="80" t="s">
        <v>29</v>
      </c>
      <c r="R188" s="80" t="s">
        <v>30</v>
      </c>
      <c r="S188" s="80" t="s">
        <v>31</v>
      </c>
      <c r="T188" s="80" t="s">
        <v>29</v>
      </c>
    </row>
    <row r="189" spans="1:20" ht="15">
      <c r="A189" s="71">
        <v>1</v>
      </c>
      <c r="B189" s="91" t="str">
        <f>calendrier!B5</f>
        <v>LE PERTRE 1</v>
      </c>
      <c r="C189" s="85">
        <f t="shared" si="112"/>
        <v>1</v>
      </c>
      <c r="D189" s="86">
        <f t="shared" si="123"/>
        <v>1</v>
      </c>
      <c r="E189" s="63">
        <f aca="true" t="shared" si="144" ref="E189:E198">H189+I189+J189</f>
        <v>0</v>
      </c>
      <c r="F189" s="63">
        <f aca="true" t="shared" si="145" ref="F189:F198">K189+L189+M189</f>
        <v>1</v>
      </c>
      <c r="G189" s="63">
        <f>SUMIF(calendrier!$B$109:$B$113,$B189,calendrier!C$109:C$113)+SUMIF(calendrier!$I$109:$I$113,$B189,calendrier!G$109:G$113)</f>
        <v>0</v>
      </c>
      <c r="H189" s="86">
        <f aca="true" t="shared" si="146" ref="H189:H198">IF($O189-$P189=3,1,0)</f>
        <v>0</v>
      </c>
      <c r="I189" s="86">
        <f aca="true" t="shared" si="147" ref="I189:I198">IF($O189-$P189=2,1,0)</f>
        <v>0</v>
      </c>
      <c r="J189" s="86">
        <f aca="true" t="shared" si="148" ref="J189:J198">IF($O189-$P189=1,1,0)</f>
        <v>0</v>
      </c>
      <c r="K189" s="86">
        <f aca="true" t="shared" si="149" ref="K189:K198">IF($O189-$P189=-1,1,0)</f>
        <v>0</v>
      </c>
      <c r="L189" s="86">
        <f aca="true" t="shared" si="150" ref="L189:L198">IF($O189-$P189=-2,1,0)</f>
        <v>0</v>
      </c>
      <c r="M189" s="86">
        <f aca="true" t="shared" si="151" ref="M189:M198">IF($O189-$P189=-3,1,0)</f>
        <v>1</v>
      </c>
      <c r="N189" s="86">
        <f>SUMIF(calendrier!$I$109:$I$113,$B189,calendrier!H$109:H$113)+SUMIF(calendrier!$B$109:$B$113,$B189,calendrier!D$109:D$113)</f>
        <v>0</v>
      </c>
      <c r="O189" s="63">
        <f>SUMIF(calendrier!$B$109:$B$113,$B189,calendrier!E$109:E$113)+SUMIF(calendrier!$I$109:$I$113,$B189,calendrier!F$109:F$113)</f>
        <v>0</v>
      </c>
      <c r="P189" s="63">
        <f>SUMIF(calendrier!$B$109:$B$113,$B189,calendrier!F$109:F$113)+SUMIF(calendrier!$I$109:$I$113,$B189,calendrier!E$109:E$113)</f>
        <v>3</v>
      </c>
      <c r="Q189" s="87">
        <f aca="true" t="shared" si="152" ref="Q189:Q198">O189/P189</f>
        <v>0</v>
      </c>
      <c r="R189" s="86">
        <f>SUMIF(calendrier!$B$109:$B$113,$B189,calendrier!P$109:P$113)+SUMIF(calendrier!I$109:I$113,$B189,calendrier!Q$109:Q$113)+SUMIF(calendrier!B$109:B$113,$B189,calendrier!R$109:R$113)+SUMIF(calendrier!I$109:I$113,$B189,calendrier!S$109:S$113)+SUMIF(calendrier!B$109:B$113,$B189,calendrier!T$109:T$113)+SUMIF(calendrier!I$109:I$113,$B189,calendrier!U$109:U$113)+SUMIF(calendrier!B$109:B$113,$B189,calendrier!V$109:V$113)+SUMIF(calendrier!I$109:I$113,$B189,calendrier!W$109:W$113)+SUMIF(calendrier!B$109:B$113,$B189,calendrier!X$109:X$113)+SUMIF(calendrier!I$109:I$113,$B189,calendrier!Y$109:Y$113)</f>
        <v>69</v>
      </c>
      <c r="S189" s="86">
        <f>SUMIF(calendrier!I$109:I$113,$B189,calendrier!P$109:P$113)+SUMIF(calendrier!B$109:B$113,$B189,calendrier!Q$109:Q$113)+SUMIF(calendrier!I$109:I$113,$B189,calendrier!R$109:R$113)+SUMIF(calendrier!B$109:B$113,$B189,calendrier!S$109:S$113)+SUMIF(calendrier!I$109:I$113,$B189,calendrier!T$109:T$113)+SUMIF(calendrier!B$109:B$113,$B189,calendrier!U$109:U$113)+SUMIF(calendrier!I$109:I$113,$B189,calendrier!V$109:V$113)+SUMIF(calendrier!B$109:B$113,$B189,calendrier!W$109:W$113)+SUMIF(calendrier!I$109:I$113,$B189,calendrier!X$109:X$113)+SUMIF(calendrier!B$109:B$113,$B189,calendrier!Y$109:Y$113)</f>
        <v>80</v>
      </c>
      <c r="T189" s="87">
        <f aca="true" t="shared" si="153" ref="T189:T198">R189/S189</f>
        <v>0.8625</v>
      </c>
    </row>
    <row r="190" spans="1:20" ht="15">
      <c r="A190" s="71">
        <v>2</v>
      </c>
      <c r="B190" s="91" t="str">
        <f>calendrier!B6</f>
        <v>GOSNE</v>
      </c>
      <c r="C190" s="85">
        <f t="shared" si="112"/>
        <v>4</v>
      </c>
      <c r="D190" s="86">
        <f t="shared" si="123"/>
        <v>1</v>
      </c>
      <c r="E190" s="63">
        <f t="shared" si="144"/>
        <v>1</v>
      </c>
      <c r="F190" s="63">
        <f t="shared" si="145"/>
        <v>0</v>
      </c>
      <c r="G190" s="63">
        <f>SUMIF(calendrier!$B$109:$B$113,$B190,calendrier!C$109:C$113)+SUMIF(calendrier!$I$109:$I$113,$B190,calendrier!G$109:G$113)</f>
        <v>0</v>
      </c>
      <c r="H190" s="86">
        <f t="shared" si="146"/>
        <v>1</v>
      </c>
      <c r="I190" s="86">
        <f t="shared" si="147"/>
        <v>0</v>
      </c>
      <c r="J190" s="86">
        <f t="shared" si="148"/>
        <v>0</v>
      </c>
      <c r="K190" s="86">
        <f t="shared" si="149"/>
        <v>0</v>
      </c>
      <c r="L190" s="86">
        <f t="shared" si="150"/>
        <v>0</v>
      </c>
      <c r="M190" s="86">
        <f t="shared" si="151"/>
        <v>0</v>
      </c>
      <c r="N190" s="86">
        <f>SUMIF(calendrier!$I$109:$I$113,$B190,calendrier!H$109:H$113)+SUMIF(calendrier!$B$109:$B$113,$B190,calendrier!D$109:D$113)</f>
        <v>0</v>
      </c>
      <c r="O190" s="63">
        <f>SUMIF(calendrier!$B$109:$B$113,$B190,calendrier!E$109:E$113)+SUMIF(calendrier!$I$109:$I$113,$B190,calendrier!F$109:F$113)</f>
        <v>3</v>
      </c>
      <c r="P190" s="63">
        <f>SUMIF(calendrier!$B$109:$B$113,$B190,calendrier!F$109:F$113)+SUMIF(calendrier!$I$109:$I$113,$B190,calendrier!E$109:E$113)</f>
        <v>0</v>
      </c>
      <c r="Q190" s="87" t="e">
        <f t="shared" si="152"/>
        <v>#DIV/0!</v>
      </c>
      <c r="R190" s="86">
        <f>SUMIF(calendrier!$B$109:$B$113,$B190,calendrier!P$109:P$113)+SUMIF(calendrier!I$109:I$113,$B190,calendrier!Q$109:Q$113)+SUMIF(calendrier!B$109:B$113,$B190,calendrier!R$109:R$113)+SUMIF(calendrier!I$109:I$113,$B190,calendrier!S$109:S$113)+SUMIF(calendrier!B$109:B$113,$B190,calendrier!T$109:T$113)+SUMIF(calendrier!I$109:I$113,$B190,calendrier!U$109:U$113)+SUMIF(calendrier!B$109:B$113,$B190,calendrier!V$109:V$113)+SUMIF(calendrier!I$109:I$113,$B190,calendrier!W$109:W$113)+SUMIF(calendrier!B$109:B$113,$B190,calendrier!X$109:X$113)+SUMIF(calendrier!I$109:I$113,$B190,calendrier!Y$109:Y$113)</f>
        <v>75</v>
      </c>
      <c r="S190" s="86">
        <f>SUMIF(calendrier!I$109:I$113,$B190,calendrier!P$109:P$113)+SUMIF(calendrier!B$109:B$113,$B190,calendrier!Q$109:Q$113)+SUMIF(calendrier!I$109:I$113,$B190,calendrier!R$109:R$113)+SUMIF(calendrier!B$109:B$113,$B190,calendrier!S$109:S$113)+SUMIF(calendrier!I$109:I$113,$B190,calendrier!T$109:T$113)+SUMIF(calendrier!B$109:B$113,$B190,calendrier!U$109:U$113)+SUMIF(calendrier!I$109:I$113,$B190,calendrier!V$109:V$113)+SUMIF(calendrier!B$109:B$113,$B190,calendrier!W$109:W$113)+SUMIF(calendrier!I$109:I$113,$B190,calendrier!X$109:X$113)+SUMIF(calendrier!B$109:B$113,$B190,calendrier!Y$109:Y$113)</f>
        <v>37</v>
      </c>
      <c r="T190" s="87">
        <f t="shared" si="153"/>
        <v>2.027027027027027</v>
      </c>
    </row>
    <row r="191" spans="1:20" ht="15">
      <c r="A191" s="71">
        <v>3</v>
      </c>
      <c r="B191" s="91" t="str">
        <f>calendrier!B7</f>
        <v>JAVENE 1</v>
      </c>
      <c r="C191" s="85">
        <f t="shared" si="112"/>
        <v>1</v>
      </c>
      <c r="D191" s="86">
        <f t="shared" si="123"/>
        <v>1</v>
      </c>
      <c r="E191" s="63">
        <f t="shared" si="144"/>
        <v>0</v>
      </c>
      <c r="F191" s="63">
        <f t="shared" si="145"/>
        <v>1</v>
      </c>
      <c r="G191" s="63">
        <f>SUMIF(calendrier!$B$109:$B$113,$B191,calendrier!C$109:C$113)+SUMIF(calendrier!$I$109:$I$113,$B191,calendrier!G$109:G$113)</f>
        <v>0</v>
      </c>
      <c r="H191" s="86">
        <f t="shared" si="146"/>
        <v>0</v>
      </c>
      <c r="I191" s="86">
        <f t="shared" si="147"/>
        <v>0</v>
      </c>
      <c r="J191" s="86">
        <f t="shared" si="148"/>
        <v>0</v>
      </c>
      <c r="K191" s="86">
        <f t="shared" si="149"/>
        <v>0</v>
      </c>
      <c r="L191" s="86">
        <f t="shared" si="150"/>
        <v>0</v>
      </c>
      <c r="M191" s="86">
        <f t="shared" si="151"/>
        <v>1</v>
      </c>
      <c r="N191" s="86">
        <f>SUMIF(calendrier!$I$109:$I$113,$B191,calendrier!H$109:H$113)+SUMIF(calendrier!$B$109:$B$113,$B191,calendrier!D$109:D$113)</f>
        <v>0</v>
      </c>
      <c r="O191" s="63">
        <f>SUMIF(calendrier!$B$109:$B$113,$B191,calendrier!E$109:E$113)+SUMIF(calendrier!$I$109:$I$113,$B191,calendrier!F$109:F$113)</f>
        <v>0</v>
      </c>
      <c r="P191" s="63">
        <f>SUMIF(calendrier!$B$109:$B$113,$B191,calendrier!F$109:F$113)+SUMIF(calendrier!$I$109:$I$113,$B191,calendrier!E$109:E$113)</f>
        <v>3</v>
      </c>
      <c r="Q191" s="87">
        <f t="shared" si="152"/>
        <v>0</v>
      </c>
      <c r="R191" s="86">
        <f>SUMIF(calendrier!$B$109:$B$113,$B191,calendrier!P$109:P$113)+SUMIF(calendrier!I$109:I$113,$B191,calendrier!Q$109:Q$113)+SUMIF(calendrier!B$109:B$113,$B191,calendrier!R$109:R$113)+SUMIF(calendrier!I$109:I$113,$B191,calendrier!S$109:S$113)+SUMIF(calendrier!B$109:B$113,$B191,calendrier!T$109:T$113)+SUMIF(calendrier!I$109:I$113,$B191,calendrier!U$109:U$113)+SUMIF(calendrier!B$109:B$113,$B191,calendrier!V$109:V$113)+SUMIF(calendrier!I$109:I$113,$B191,calendrier!W$109:W$113)+SUMIF(calendrier!B$109:B$113,$B191,calendrier!X$109:X$113)+SUMIF(calendrier!I$109:I$113,$B191,calendrier!Y$109:Y$113)</f>
        <v>50</v>
      </c>
      <c r="S191" s="86">
        <f>SUMIF(calendrier!I$109:I$113,$B191,calendrier!P$109:P$113)+SUMIF(calendrier!B$109:B$113,$B191,calendrier!Q$109:Q$113)+SUMIF(calendrier!I$109:I$113,$B191,calendrier!R$109:R$113)+SUMIF(calendrier!B$109:B$113,$B191,calendrier!S$109:S$113)+SUMIF(calendrier!I$109:I$113,$B191,calendrier!T$109:T$113)+SUMIF(calendrier!B$109:B$113,$B191,calendrier!U$109:U$113)+SUMIF(calendrier!I$109:I$113,$B191,calendrier!V$109:V$113)+SUMIF(calendrier!B$109:B$113,$B191,calendrier!W$109:W$113)+SUMIF(calendrier!I$109:I$113,$B191,calendrier!X$109:X$113)+SUMIF(calendrier!B$109:B$113,$B191,calendrier!Y$109:Y$113)</f>
        <v>75</v>
      </c>
      <c r="T191" s="87">
        <f t="shared" si="153"/>
        <v>0.6666666666666666</v>
      </c>
    </row>
    <row r="192" spans="1:20" ht="15">
      <c r="A192" s="71">
        <v>4</v>
      </c>
      <c r="B192" s="91" t="str">
        <f>calendrier!B8</f>
        <v>LE PERTRE 2</v>
      </c>
      <c r="C192" s="85">
        <f t="shared" si="112"/>
        <v>4</v>
      </c>
      <c r="D192" s="86">
        <f t="shared" si="123"/>
        <v>1</v>
      </c>
      <c r="E192" s="63">
        <f t="shared" si="144"/>
        <v>1</v>
      </c>
      <c r="F192" s="63">
        <f t="shared" si="145"/>
        <v>0</v>
      </c>
      <c r="G192" s="63">
        <f>SUMIF(calendrier!$B$109:$B$113,$B192,calendrier!C$109:C$113)+SUMIF(calendrier!$I$109:$I$113,$B192,calendrier!G$109:G$113)</f>
        <v>0</v>
      </c>
      <c r="H192" s="86">
        <f t="shared" si="146"/>
        <v>1</v>
      </c>
      <c r="I192" s="86">
        <f t="shared" si="147"/>
        <v>0</v>
      </c>
      <c r="J192" s="86">
        <f t="shared" si="148"/>
        <v>0</v>
      </c>
      <c r="K192" s="86">
        <f t="shared" si="149"/>
        <v>0</v>
      </c>
      <c r="L192" s="86">
        <f t="shared" si="150"/>
        <v>0</v>
      </c>
      <c r="M192" s="86">
        <f t="shared" si="151"/>
        <v>0</v>
      </c>
      <c r="N192" s="86">
        <f>SUMIF(calendrier!$I$109:$I$113,$B192,calendrier!H$109:H$113)+SUMIF(calendrier!$B$109:$B$113,$B192,calendrier!D$109:D$113)</f>
        <v>0</v>
      </c>
      <c r="O192" s="63">
        <f>SUMIF(calendrier!$B$109:$B$113,$B192,calendrier!E$109:E$113)+SUMIF(calendrier!$I$109:$I$113,$B192,calendrier!F$109:F$113)</f>
        <v>3</v>
      </c>
      <c r="P192" s="63">
        <f>SUMIF(calendrier!$B$109:$B$113,$B192,calendrier!F$109:F$113)+SUMIF(calendrier!$I$109:$I$113,$B192,calendrier!E$109:E$113)</f>
        <v>0</v>
      </c>
      <c r="Q192" s="87" t="e">
        <f t="shared" si="152"/>
        <v>#DIV/0!</v>
      </c>
      <c r="R192" s="86">
        <f>SUMIF(calendrier!$B$109:$B$113,$B192,calendrier!P$109:P$113)+SUMIF(calendrier!I$109:I$113,$B192,calendrier!Q$109:Q$113)+SUMIF(calendrier!B$109:B$113,$B192,calendrier!R$109:R$113)+SUMIF(calendrier!I$109:I$113,$B192,calendrier!S$109:S$113)+SUMIF(calendrier!B$109:B$113,$B192,calendrier!T$109:T$113)+SUMIF(calendrier!I$109:I$113,$B192,calendrier!U$109:U$113)+SUMIF(calendrier!B$109:B$113,$B192,calendrier!V$109:V$113)+SUMIF(calendrier!I$109:I$113,$B192,calendrier!W$109:W$113)+SUMIF(calendrier!B$109:B$113,$B192,calendrier!X$109:X$113)+SUMIF(calendrier!I$109:I$113,$B192,calendrier!Y$109:Y$113)</f>
        <v>75</v>
      </c>
      <c r="S192" s="86">
        <f>SUMIF(calendrier!I$109:I$113,$B192,calendrier!P$109:P$113)+SUMIF(calendrier!B$109:B$113,$B192,calendrier!Q$109:Q$113)+SUMIF(calendrier!I$109:I$113,$B192,calendrier!R$109:R$113)+SUMIF(calendrier!B$109:B$113,$B192,calendrier!S$109:S$113)+SUMIF(calendrier!I$109:I$113,$B192,calendrier!T$109:T$113)+SUMIF(calendrier!B$109:B$113,$B192,calendrier!U$109:U$113)+SUMIF(calendrier!I$109:I$113,$B192,calendrier!V$109:V$113)+SUMIF(calendrier!B$109:B$113,$B192,calendrier!W$109:W$113)+SUMIF(calendrier!I$109:I$113,$B192,calendrier!X$109:X$113)+SUMIF(calendrier!B$109:B$113,$B192,calendrier!Y$109:Y$113)</f>
        <v>50</v>
      </c>
      <c r="T192" s="87">
        <f t="shared" si="153"/>
        <v>1.5</v>
      </c>
    </row>
    <row r="193" spans="1:20" ht="15">
      <c r="A193" s="71">
        <v>5</v>
      </c>
      <c r="B193" s="91" t="str">
        <f>calendrier!B9</f>
        <v>TREMBLAY CHAUVIGNE</v>
      </c>
      <c r="C193" s="85">
        <f t="shared" si="112"/>
        <v>1</v>
      </c>
      <c r="D193" s="86">
        <f t="shared" si="123"/>
        <v>1</v>
      </c>
      <c r="E193" s="63">
        <f t="shared" si="144"/>
        <v>0</v>
      </c>
      <c r="F193" s="63">
        <f t="shared" si="145"/>
        <v>1</v>
      </c>
      <c r="G193" s="63">
        <f>SUMIF(calendrier!$B$109:$B$113,$B193,calendrier!C$109:C$113)+SUMIF(calendrier!$I$109:$I$113,$B193,calendrier!G$109:G$113)</f>
        <v>0</v>
      </c>
      <c r="H193" s="86">
        <f t="shared" si="146"/>
        <v>0</v>
      </c>
      <c r="I193" s="86">
        <f t="shared" si="147"/>
        <v>0</v>
      </c>
      <c r="J193" s="86">
        <f t="shared" si="148"/>
        <v>0</v>
      </c>
      <c r="K193" s="86">
        <f t="shared" si="149"/>
        <v>0</v>
      </c>
      <c r="L193" s="86">
        <f t="shared" si="150"/>
        <v>0</v>
      </c>
      <c r="M193" s="86">
        <f t="shared" si="151"/>
        <v>1</v>
      </c>
      <c r="N193" s="86">
        <f>SUMIF(calendrier!$I$109:$I$113,$B193,calendrier!H$109:H$113)+SUMIF(calendrier!$B$109:$B$113,$B193,calendrier!D$109:D$113)</f>
        <v>0</v>
      </c>
      <c r="O193" s="63">
        <f>SUMIF(calendrier!$B$109:$B$113,$B193,calendrier!E$109:E$113)+SUMIF(calendrier!$I$109:$I$113,$B193,calendrier!F$109:F$113)</f>
        <v>0</v>
      </c>
      <c r="P193" s="63">
        <f>SUMIF(calendrier!$B$109:$B$113,$B193,calendrier!F$109:F$113)+SUMIF(calendrier!$I$109:$I$113,$B193,calendrier!E$109:E$113)</f>
        <v>3</v>
      </c>
      <c r="Q193" s="87">
        <f t="shared" si="152"/>
        <v>0</v>
      </c>
      <c r="R193" s="86">
        <f>SUMIF(calendrier!$B$109:$B$113,$B193,calendrier!P$109:P$113)+SUMIF(calendrier!I$109:I$113,$B193,calendrier!Q$109:Q$113)+SUMIF(calendrier!B$109:B$113,$B193,calendrier!R$109:R$113)+SUMIF(calendrier!I$109:I$113,$B193,calendrier!S$109:S$113)+SUMIF(calendrier!B$109:B$113,$B193,calendrier!T$109:T$113)+SUMIF(calendrier!I$109:I$113,$B193,calendrier!U$109:U$113)+SUMIF(calendrier!B$109:B$113,$B193,calendrier!V$109:V$113)+SUMIF(calendrier!I$109:I$113,$B193,calendrier!W$109:W$113)+SUMIF(calendrier!B$109:B$113,$B193,calendrier!X$109:X$113)+SUMIF(calendrier!I$109:I$113,$B193,calendrier!Y$109:Y$113)</f>
        <v>37</v>
      </c>
      <c r="S193" s="86">
        <f>SUMIF(calendrier!I$109:I$113,$B193,calendrier!P$109:P$113)+SUMIF(calendrier!B$109:B$113,$B193,calendrier!Q$109:Q$113)+SUMIF(calendrier!I$109:I$113,$B193,calendrier!R$109:R$113)+SUMIF(calendrier!B$109:B$113,$B193,calendrier!S$109:S$113)+SUMIF(calendrier!I$109:I$113,$B193,calendrier!T$109:T$113)+SUMIF(calendrier!B$109:B$113,$B193,calendrier!U$109:U$113)+SUMIF(calendrier!I$109:I$113,$B193,calendrier!V$109:V$113)+SUMIF(calendrier!B$109:B$113,$B193,calendrier!W$109:W$113)+SUMIF(calendrier!I$109:I$113,$B193,calendrier!X$109:X$113)+SUMIF(calendrier!B$109:B$113,$B193,calendrier!Y$109:Y$113)</f>
        <v>75</v>
      </c>
      <c r="T193" s="87">
        <f t="shared" si="153"/>
        <v>0.49333333333333335</v>
      </c>
    </row>
    <row r="194" spans="1:20" ht="15">
      <c r="A194" s="71">
        <v>6</v>
      </c>
      <c r="B194" s="91" t="str">
        <f>calendrier!B10</f>
        <v>ROMAGNE</v>
      </c>
      <c r="C194" s="85">
        <f t="shared" si="112"/>
        <v>4</v>
      </c>
      <c r="D194" s="86">
        <f t="shared" si="123"/>
        <v>1</v>
      </c>
      <c r="E194" s="63">
        <f t="shared" si="144"/>
        <v>1</v>
      </c>
      <c r="F194" s="63">
        <f t="shared" si="145"/>
        <v>0</v>
      </c>
      <c r="G194" s="63">
        <f>SUMIF(calendrier!$B$109:$B$113,$B194,calendrier!C$109:C$113)+SUMIF(calendrier!$I$109:$I$113,$B194,calendrier!G$109:G$113)</f>
        <v>0</v>
      </c>
      <c r="H194" s="86">
        <f t="shared" si="146"/>
        <v>1</v>
      </c>
      <c r="I194" s="86">
        <f t="shared" si="147"/>
        <v>0</v>
      </c>
      <c r="J194" s="86">
        <f t="shared" si="148"/>
        <v>0</v>
      </c>
      <c r="K194" s="86">
        <f t="shared" si="149"/>
        <v>0</v>
      </c>
      <c r="L194" s="86">
        <f t="shared" si="150"/>
        <v>0</v>
      </c>
      <c r="M194" s="86">
        <f t="shared" si="151"/>
        <v>0</v>
      </c>
      <c r="N194" s="86">
        <f>SUMIF(calendrier!$I$109:$I$113,$B194,calendrier!H$109:H$113)+SUMIF(calendrier!$B$109:$B$113,$B194,calendrier!D$109:D$113)</f>
        <v>0</v>
      </c>
      <c r="O194" s="63">
        <f>SUMIF(calendrier!$B$109:$B$113,$B194,calendrier!E$109:E$113)+SUMIF(calendrier!$I$109:$I$113,$B194,calendrier!F$109:F$113)</f>
        <v>3</v>
      </c>
      <c r="P194" s="63">
        <f>SUMIF(calendrier!$B$109:$B$113,$B194,calendrier!F$109:F$113)+SUMIF(calendrier!$I$109:$I$113,$B194,calendrier!E$109:E$113)</f>
        <v>0</v>
      </c>
      <c r="Q194" s="87" t="e">
        <f t="shared" si="152"/>
        <v>#DIV/0!</v>
      </c>
      <c r="R194" s="86">
        <f>SUMIF(calendrier!$B$109:$B$113,$B194,calendrier!P$109:P$113)+SUMIF(calendrier!I$109:I$113,$B194,calendrier!Q$109:Q$113)+SUMIF(calendrier!B$109:B$113,$B194,calendrier!R$109:R$113)+SUMIF(calendrier!I$109:I$113,$B194,calendrier!S$109:S$113)+SUMIF(calendrier!B$109:B$113,$B194,calendrier!T$109:T$113)+SUMIF(calendrier!I$109:I$113,$B194,calendrier!U$109:U$113)+SUMIF(calendrier!B$109:B$113,$B194,calendrier!V$109:V$113)+SUMIF(calendrier!I$109:I$113,$B194,calendrier!W$109:W$113)+SUMIF(calendrier!B$109:B$113,$B194,calendrier!X$109:X$113)+SUMIF(calendrier!I$109:I$113,$B194,calendrier!Y$109:Y$113)</f>
        <v>80</v>
      </c>
      <c r="S194" s="86">
        <f>SUMIF(calendrier!I$109:I$113,$B194,calendrier!P$109:P$113)+SUMIF(calendrier!B$109:B$113,$B194,calendrier!Q$109:Q$113)+SUMIF(calendrier!I$109:I$113,$B194,calendrier!R$109:R$113)+SUMIF(calendrier!B$109:B$113,$B194,calendrier!S$109:S$113)+SUMIF(calendrier!I$109:I$113,$B194,calendrier!T$109:T$113)+SUMIF(calendrier!B$109:B$113,$B194,calendrier!U$109:U$113)+SUMIF(calendrier!I$109:I$113,$B194,calendrier!V$109:V$113)+SUMIF(calendrier!B$109:B$113,$B194,calendrier!W$109:W$113)+SUMIF(calendrier!I$109:I$113,$B194,calendrier!X$109:X$113)+SUMIF(calendrier!B$109:B$113,$B194,calendrier!Y$109:Y$113)</f>
        <v>69</v>
      </c>
      <c r="T194" s="87">
        <f t="shared" si="153"/>
        <v>1.1594202898550725</v>
      </c>
    </row>
    <row r="195" spans="1:20" ht="15">
      <c r="A195" s="71">
        <v>7</v>
      </c>
      <c r="B195" s="91" t="str">
        <f>calendrier!B11</f>
        <v>ST BRICE EN COGLES</v>
      </c>
      <c r="C195" s="85">
        <f t="shared" si="112"/>
        <v>4</v>
      </c>
      <c r="D195" s="86">
        <f t="shared" si="123"/>
        <v>1</v>
      </c>
      <c r="E195" s="63">
        <f t="shared" si="144"/>
        <v>1</v>
      </c>
      <c r="F195" s="63">
        <f t="shared" si="145"/>
        <v>0</v>
      </c>
      <c r="G195" s="63">
        <f>SUMIF(calendrier!$B$109:$B$113,$B195,calendrier!C$109:C$113)+SUMIF(calendrier!$I$109:$I$113,$B195,calendrier!G$109:G$113)</f>
        <v>0</v>
      </c>
      <c r="H195" s="86">
        <f t="shared" si="146"/>
        <v>1</v>
      </c>
      <c r="I195" s="86">
        <f t="shared" si="147"/>
        <v>0</v>
      </c>
      <c r="J195" s="86">
        <f t="shared" si="148"/>
        <v>0</v>
      </c>
      <c r="K195" s="86">
        <f t="shared" si="149"/>
        <v>0</v>
      </c>
      <c r="L195" s="86">
        <f t="shared" si="150"/>
        <v>0</v>
      </c>
      <c r="M195" s="86">
        <f t="shared" si="151"/>
        <v>0</v>
      </c>
      <c r="N195" s="86">
        <f>SUMIF(calendrier!$I$109:$I$113,$B195,calendrier!H$109:H$113)+SUMIF(calendrier!$B$109:$B$113,$B195,calendrier!D$109:D$113)</f>
        <v>0</v>
      </c>
      <c r="O195" s="63">
        <f>SUMIF(calendrier!$B$109:$B$113,$B195,calendrier!E$109:E$113)+SUMIF(calendrier!$I$109:$I$113,$B195,calendrier!F$109:F$113)</f>
        <v>3</v>
      </c>
      <c r="P195" s="63">
        <f>SUMIF(calendrier!$B$109:$B$113,$B195,calendrier!F$109:F$113)+SUMIF(calendrier!$I$109:$I$113,$B195,calendrier!E$109:E$113)</f>
        <v>0</v>
      </c>
      <c r="Q195" s="87" t="e">
        <f t="shared" si="152"/>
        <v>#DIV/0!</v>
      </c>
      <c r="R195" s="86">
        <f>SUMIF(calendrier!$B$109:$B$113,$B195,calendrier!P$109:P$113)+SUMIF(calendrier!I$109:I$113,$B195,calendrier!Q$109:Q$113)+SUMIF(calendrier!B$109:B$113,$B195,calendrier!R$109:R$113)+SUMIF(calendrier!I$109:I$113,$B195,calendrier!S$109:S$113)+SUMIF(calendrier!B$109:B$113,$B195,calendrier!T$109:T$113)+SUMIF(calendrier!I$109:I$113,$B195,calendrier!U$109:U$113)+SUMIF(calendrier!B$109:B$113,$B195,calendrier!V$109:V$113)+SUMIF(calendrier!I$109:I$113,$B195,calendrier!W$109:W$113)+SUMIF(calendrier!B$109:B$113,$B195,calendrier!X$109:X$113)+SUMIF(calendrier!I$109:I$113,$B195,calendrier!Y$109:Y$113)</f>
        <v>75</v>
      </c>
      <c r="S195" s="86">
        <f>SUMIF(calendrier!I$109:I$113,$B195,calendrier!P$109:P$113)+SUMIF(calendrier!B$109:B$113,$B195,calendrier!Q$109:Q$113)+SUMIF(calendrier!I$109:I$113,$B195,calendrier!R$109:R$113)+SUMIF(calendrier!B$109:B$113,$B195,calendrier!S$109:S$113)+SUMIF(calendrier!I$109:I$113,$B195,calendrier!T$109:T$113)+SUMIF(calendrier!B$109:B$113,$B195,calendrier!U$109:U$113)+SUMIF(calendrier!I$109:I$113,$B195,calendrier!V$109:V$113)+SUMIF(calendrier!B$109:B$113,$B195,calendrier!W$109:W$113)+SUMIF(calendrier!I$109:I$113,$B195,calendrier!X$109:X$113)+SUMIF(calendrier!B$109:B$113,$B195,calendrier!Y$109:Y$113)</f>
        <v>53</v>
      </c>
      <c r="T195" s="87">
        <f t="shared" si="153"/>
        <v>1.4150943396226414</v>
      </c>
    </row>
    <row r="196" spans="1:20" ht="15">
      <c r="A196" s="71">
        <v>8</v>
      </c>
      <c r="B196" s="91" t="str">
        <f>calendrier!B12</f>
        <v>JAVENE 2</v>
      </c>
      <c r="C196" s="85">
        <f t="shared" si="112"/>
        <v>4</v>
      </c>
      <c r="D196" s="86">
        <f t="shared" si="123"/>
        <v>1</v>
      </c>
      <c r="E196" s="63">
        <f t="shared" si="144"/>
        <v>1</v>
      </c>
      <c r="F196" s="63">
        <f t="shared" si="145"/>
        <v>0</v>
      </c>
      <c r="G196" s="63">
        <f>SUMIF(calendrier!$B$109:$B$113,$B196,calendrier!C$109:C$113)+SUMIF(calendrier!$I$109:$I$113,$B196,calendrier!G$109:G$113)</f>
        <v>0</v>
      </c>
      <c r="H196" s="86">
        <f t="shared" si="146"/>
        <v>0</v>
      </c>
      <c r="I196" s="86">
        <f t="shared" si="147"/>
        <v>1</v>
      </c>
      <c r="J196" s="86">
        <f t="shared" si="148"/>
        <v>0</v>
      </c>
      <c r="K196" s="86">
        <f t="shared" si="149"/>
        <v>0</v>
      </c>
      <c r="L196" s="86">
        <f t="shared" si="150"/>
        <v>0</v>
      </c>
      <c r="M196" s="86">
        <f t="shared" si="151"/>
        <v>0</v>
      </c>
      <c r="N196" s="86">
        <f>SUMIF(calendrier!$I$109:$I$113,$B196,calendrier!H$109:H$113)+SUMIF(calendrier!$B$109:$B$113,$B196,calendrier!D$109:D$113)</f>
        <v>0</v>
      </c>
      <c r="O196" s="63">
        <f>SUMIF(calendrier!$B$109:$B$113,$B196,calendrier!E$109:E$113)+SUMIF(calendrier!$I$109:$I$113,$B196,calendrier!F$109:F$113)</f>
        <v>3</v>
      </c>
      <c r="P196" s="63">
        <f>SUMIF(calendrier!$B$109:$B$113,$B196,calendrier!F$109:F$113)+SUMIF(calendrier!$I$109:$I$113,$B196,calendrier!E$109:E$113)</f>
        <v>1</v>
      </c>
      <c r="Q196" s="87">
        <f t="shared" si="152"/>
        <v>3</v>
      </c>
      <c r="R196" s="86">
        <f>SUMIF(calendrier!$B$109:$B$113,$B196,calendrier!P$109:P$113)+SUMIF(calendrier!I$109:I$113,$B196,calendrier!Q$109:Q$113)+SUMIF(calendrier!B$109:B$113,$B196,calendrier!R$109:R$113)+SUMIF(calendrier!I$109:I$113,$B196,calendrier!S$109:S$113)+SUMIF(calendrier!B$109:B$113,$B196,calendrier!T$109:T$113)+SUMIF(calendrier!I$109:I$113,$B196,calendrier!U$109:U$113)+SUMIF(calendrier!B$109:B$113,$B196,calendrier!V$109:V$113)+SUMIF(calendrier!I$109:I$113,$B196,calendrier!W$109:W$113)+SUMIF(calendrier!B$109:B$113,$B196,calendrier!X$109:X$113)+SUMIF(calendrier!I$109:I$113,$B196,calendrier!Y$109:Y$113)</f>
        <v>93</v>
      </c>
      <c r="S196" s="86">
        <f>SUMIF(calendrier!I$109:I$113,$B196,calendrier!P$109:P$113)+SUMIF(calendrier!B$109:B$113,$B196,calendrier!Q$109:Q$113)+SUMIF(calendrier!I$109:I$113,$B196,calendrier!R$109:R$113)+SUMIF(calendrier!B$109:B$113,$B196,calendrier!S$109:S$113)+SUMIF(calendrier!I$109:I$113,$B196,calendrier!T$109:T$113)+SUMIF(calendrier!B$109:B$113,$B196,calendrier!U$109:U$113)+SUMIF(calendrier!I$109:I$113,$B196,calendrier!V$109:V$113)+SUMIF(calendrier!B$109:B$113,$B196,calendrier!W$109:W$113)+SUMIF(calendrier!I$109:I$113,$B196,calendrier!X$109:X$113)+SUMIF(calendrier!B$109:B$113,$B196,calendrier!Y$109:Y$113)</f>
        <v>82</v>
      </c>
      <c r="T196" s="87">
        <f t="shared" si="153"/>
        <v>1.1341463414634145</v>
      </c>
    </row>
    <row r="197" spans="1:20" ht="15">
      <c r="A197" s="71">
        <v>9</v>
      </c>
      <c r="B197" s="91" t="str">
        <f>calendrier!B13</f>
        <v>ST PIERRE LA COUR</v>
      </c>
      <c r="C197" s="85">
        <f t="shared" si="112"/>
        <v>1</v>
      </c>
      <c r="D197" s="86">
        <f t="shared" si="123"/>
        <v>1</v>
      </c>
      <c r="E197" s="63">
        <f t="shared" si="144"/>
        <v>0</v>
      </c>
      <c r="F197" s="63">
        <f t="shared" si="145"/>
        <v>1</v>
      </c>
      <c r="G197" s="63">
        <f>SUMIF(calendrier!$B$109:$B$113,$B197,calendrier!C$109:C$113)+SUMIF(calendrier!$I$109:$I$113,$B197,calendrier!G$109:G$113)</f>
        <v>0</v>
      </c>
      <c r="H197" s="86">
        <f t="shared" si="146"/>
        <v>0</v>
      </c>
      <c r="I197" s="86">
        <f t="shared" si="147"/>
        <v>0</v>
      </c>
      <c r="J197" s="86">
        <f t="shared" si="148"/>
        <v>0</v>
      </c>
      <c r="K197" s="86">
        <f t="shared" si="149"/>
        <v>0</v>
      </c>
      <c r="L197" s="86">
        <f t="shared" si="150"/>
        <v>0</v>
      </c>
      <c r="M197" s="86">
        <f t="shared" si="151"/>
        <v>1</v>
      </c>
      <c r="N197" s="86">
        <f>SUMIF(calendrier!$I$109:$I$113,$B197,calendrier!H$109:H$113)+SUMIF(calendrier!$B$109:$B$113,$B197,calendrier!D$109:D$113)</f>
        <v>0</v>
      </c>
      <c r="O197" s="63">
        <f>SUMIF(calendrier!$B$109:$B$113,$B197,calendrier!E$109:E$113)+SUMIF(calendrier!$I$109:$I$113,$B197,calendrier!F$109:F$113)</f>
        <v>0</v>
      </c>
      <c r="P197" s="63">
        <f>SUMIF(calendrier!$B$109:$B$113,$B197,calendrier!F$109:F$113)+SUMIF(calendrier!$I$109:$I$113,$B197,calendrier!E$109:E$113)</f>
        <v>3</v>
      </c>
      <c r="Q197" s="87">
        <f t="shared" si="152"/>
        <v>0</v>
      </c>
      <c r="R197" s="86">
        <f>SUMIF(calendrier!$B$109:$B$113,$B197,calendrier!P$109:P$113)+SUMIF(calendrier!I$109:I$113,$B197,calendrier!Q$109:Q$113)+SUMIF(calendrier!B$109:B$113,$B197,calendrier!R$109:R$113)+SUMIF(calendrier!I$109:I$113,$B197,calendrier!S$109:S$113)+SUMIF(calendrier!B$109:B$113,$B197,calendrier!T$109:T$113)+SUMIF(calendrier!I$109:I$113,$B197,calendrier!U$109:U$113)+SUMIF(calendrier!B$109:B$113,$B197,calendrier!V$109:V$113)+SUMIF(calendrier!I$109:I$113,$B197,calendrier!W$109:W$113)+SUMIF(calendrier!B$109:B$113,$B197,calendrier!X$109:X$113)+SUMIF(calendrier!I$109:I$113,$B197,calendrier!Y$109:Y$113)</f>
        <v>53</v>
      </c>
      <c r="S197" s="86">
        <f>SUMIF(calendrier!I$109:I$113,$B197,calendrier!P$109:P$113)+SUMIF(calendrier!B$109:B$113,$B197,calendrier!Q$109:Q$113)+SUMIF(calendrier!I$109:I$113,$B197,calendrier!R$109:R$113)+SUMIF(calendrier!B$109:B$113,$B197,calendrier!S$109:S$113)+SUMIF(calendrier!I$109:I$113,$B197,calendrier!T$109:T$113)+SUMIF(calendrier!B$109:B$113,$B197,calendrier!U$109:U$113)+SUMIF(calendrier!I$109:I$113,$B197,calendrier!V$109:V$113)+SUMIF(calendrier!B$109:B$113,$B197,calendrier!W$109:W$113)+SUMIF(calendrier!I$109:I$113,$B197,calendrier!X$109:X$113)+SUMIF(calendrier!B$109:B$113,$B197,calendrier!Y$109:Y$113)</f>
        <v>75</v>
      </c>
      <c r="T197" s="87">
        <f t="shared" si="153"/>
        <v>0.7066666666666667</v>
      </c>
    </row>
    <row r="198" spans="1:20" ht="15">
      <c r="A198" s="71">
        <v>10</v>
      </c>
      <c r="B198" s="91" t="str">
        <f>calendrier!B14</f>
        <v>MONTENAY</v>
      </c>
      <c r="C198" s="85">
        <f t="shared" si="112"/>
        <v>1</v>
      </c>
      <c r="D198" s="86">
        <f t="shared" si="123"/>
        <v>1</v>
      </c>
      <c r="E198" s="63">
        <f t="shared" si="144"/>
        <v>0</v>
      </c>
      <c r="F198" s="63">
        <f t="shared" si="145"/>
        <v>1</v>
      </c>
      <c r="G198" s="63">
        <f>SUMIF(calendrier!$B$109:$B$113,$B198,calendrier!C$109:C$113)+SUMIF(calendrier!$I$109:$I$113,$B198,calendrier!G$109:G$113)</f>
        <v>0</v>
      </c>
      <c r="H198" s="86">
        <f t="shared" si="146"/>
        <v>0</v>
      </c>
      <c r="I198" s="86">
        <f t="shared" si="147"/>
        <v>0</v>
      </c>
      <c r="J198" s="86">
        <f t="shared" si="148"/>
        <v>0</v>
      </c>
      <c r="K198" s="86">
        <f t="shared" si="149"/>
        <v>0</v>
      </c>
      <c r="L198" s="86">
        <f t="shared" si="150"/>
        <v>1</v>
      </c>
      <c r="M198" s="86">
        <f t="shared" si="151"/>
        <v>0</v>
      </c>
      <c r="N198" s="86">
        <f>SUMIF(calendrier!$I$109:$I$113,$B198,calendrier!H$109:H$113)+SUMIF(calendrier!$B$109:$B$113,$B198,calendrier!D$109:D$113)</f>
        <v>0</v>
      </c>
      <c r="O198" s="63">
        <f>SUMIF(calendrier!$B$109:$B$113,$B198,calendrier!E$109:E$113)+SUMIF(calendrier!$I$109:$I$113,$B198,calendrier!F$109:F$113)</f>
        <v>1</v>
      </c>
      <c r="P198" s="63">
        <f>SUMIF(calendrier!$B$109:$B$113,$B198,calendrier!F$109:F$113)+SUMIF(calendrier!$I$109:$I$113,$B198,calendrier!E$109:E$113)</f>
        <v>3</v>
      </c>
      <c r="Q198" s="87">
        <f t="shared" si="152"/>
        <v>0.3333333333333333</v>
      </c>
      <c r="R198" s="86">
        <f>SUMIF(calendrier!$B$109:$B$113,$B198,calendrier!P$109:P$113)+SUMIF(calendrier!I$109:I$113,$B198,calendrier!Q$109:Q$113)+SUMIF(calendrier!B$109:B$113,$B198,calendrier!R$109:R$113)+SUMIF(calendrier!I$109:I$113,$B198,calendrier!S$109:S$113)+SUMIF(calendrier!B$109:B$113,$B198,calendrier!T$109:T$113)+SUMIF(calendrier!I$109:I$113,$B198,calendrier!U$109:U$113)+SUMIF(calendrier!B$109:B$113,$B198,calendrier!V$109:V$113)+SUMIF(calendrier!I$109:I$113,$B198,calendrier!W$109:W$113)+SUMIF(calendrier!B$109:B$113,$B198,calendrier!X$109:X$113)+SUMIF(calendrier!I$109:I$113,$B198,calendrier!Y$109:Y$113)</f>
        <v>82</v>
      </c>
      <c r="S198" s="86">
        <f>SUMIF(calendrier!I$109:I$113,$B198,calendrier!P$109:P$113)+SUMIF(calendrier!B$109:B$113,$B198,calendrier!Q$109:Q$113)+SUMIF(calendrier!I$109:I$113,$B198,calendrier!R$109:R$113)+SUMIF(calendrier!B$109:B$113,$B198,calendrier!S$109:S$113)+SUMIF(calendrier!I$109:I$113,$B198,calendrier!T$109:T$113)+SUMIF(calendrier!B$109:B$113,$B198,calendrier!U$109:U$113)+SUMIF(calendrier!I$109:I$113,$B198,calendrier!V$109:V$113)+SUMIF(calendrier!B$109:B$113,$B198,calendrier!W$109:W$113)+SUMIF(calendrier!I$109:I$113,$B198,calendrier!X$109:X$113)+SUMIF(calendrier!B$109:B$113,$B198,calendrier!Y$109:Y$113)</f>
        <v>93</v>
      </c>
      <c r="T198" s="87">
        <f t="shared" si="153"/>
        <v>0.8817204301075269</v>
      </c>
    </row>
    <row r="199" spans="3:16" ht="15">
      <c r="C199" s="8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2:16" ht="15">
      <c r="B200" s="71" t="s">
        <v>46</v>
      </c>
      <c r="C200" s="85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2:20" ht="15">
      <c r="B201" s="72"/>
      <c r="C201" s="93"/>
      <c r="D201" s="74"/>
      <c r="E201" s="74"/>
      <c r="F201" s="74"/>
      <c r="G201" s="75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6"/>
    </row>
    <row r="202" spans="2:20" ht="15">
      <c r="B202" s="90" t="s">
        <v>16</v>
      </c>
      <c r="C202" s="93"/>
      <c r="D202" s="80" t="s">
        <v>18</v>
      </c>
      <c r="E202" s="80" t="s">
        <v>19</v>
      </c>
      <c r="F202" s="80" t="s">
        <v>20</v>
      </c>
      <c r="G202" s="80" t="s">
        <v>54</v>
      </c>
      <c r="H202" s="80" t="s">
        <v>21</v>
      </c>
      <c r="I202" s="80" t="s">
        <v>22</v>
      </c>
      <c r="J202" s="80" t="s">
        <v>23</v>
      </c>
      <c r="K202" s="80" t="s">
        <v>24</v>
      </c>
      <c r="L202" s="80" t="s">
        <v>25</v>
      </c>
      <c r="M202" s="80" t="s">
        <v>26</v>
      </c>
      <c r="N202" s="80" t="s">
        <v>55</v>
      </c>
      <c r="O202" s="80" t="s">
        <v>27</v>
      </c>
      <c r="P202" s="80" t="s">
        <v>28</v>
      </c>
      <c r="Q202" s="80" t="s">
        <v>29</v>
      </c>
      <c r="R202" s="80" t="s">
        <v>30</v>
      </c>
      <c r="S202" s="80" t="s">
        <v>31</v>
      </c>
      <c r="T202" s="80" t="s">
        <v>29</v>
      </c>
    </row>
    <row r="203" spans="1:20" ht="15">
      <c r="A203" s="71">
        <v>1</v>
      </c>
      <c r="B203" s="91" t="str">
        <f>calendrier!B5</f>
        <v>LE PERTRE 1</v>
      </c>
      <c r="C203" s="85">
        <f aca="true" t="shared" si="154" ref="C203:C254">(G203+H203+I203)*4+(J203)*3+(K203)*2+(L203+M203)*1+N203*0</f>
        <v>1</v>
      </c>
      <c r="D203" s="86">
        <f t="shared" si="123"/>
        <v>1</v>
      </c>
      <c r="E203" s="63">
        <f aca="true" t="shared" si="155" ref="E203:E212">H203+I203+J203</f>
        <v>0</v>
      </c>
      <c r="F203" s="63">
        <f aca="true" t="shared" si="156" ref="F203:F212">K203+L203+M203</f>
        <v>1</v>
      </c>
      <c r="G203" s="63">
        <f>SUMIF(calendrier!$B$116:$B$120,$B203,calendrier!C$116:C$120)+SUMIF(calendrier!$I$116:$I$120,$B203,calendrier!G$116:G$120)</f>
        <v>0</v>
      </c>
      <c r="H203" s="86">
        <f aca="true" t="shared" si="157" ref="H203:H212">IF($O203-$P203=3,1,0)</f>
        <v>0</v>
      </c>
      <c r="I203" s="86">
        <f aca="true" t="shared" si="158" ref="I203:I212">IF($O203-$P203=2,1,0)</f>
        <v>0</v>
      </c>
      <c r="J203" s="86">
        <f aca="true" t="shared" si="159" ref="J203:J212">IF($O203-$P203=1,1,0)</f>
        <v>0</v>
      </c>
      <c r="K203" s="86">
        <f aca="true" t="shared" si="160" ref="K203:K212">IF($O203-$P203=-1,1,0)</f>
        <v>0</v>
      </c>
      <c r="L203" s="86">
        <f aca="true" t="shared" si="161" ref="L203:L212">IF($O203-$P203=-2,1,0)</f>
        <v>0</v>
      </c>
      <c r="M203" s="86">
        <f aca="true" t="shared" si="162" ref="M203:M212">IF($O203-$P203=-3,1,0)</f>
        <v>1</v>
      </c>
      <c r="N203" s="86">
        <f>SUMIF(calendrier!$I$116:$I$120,$B203,calendrier!H$116:H$120)+SUMIF(calendrier!$B$116:$B$120,$B203,calendrier!D$116:D$120)</f>
        <v>0</v>
      </c>
      <c r="O203" s="63">
        <f>SUMIF(calendrier!$B$116:$B$120,$B203,calendrier!E$116:E$120)+SUMIF(calendrier!$I$116:$I$120,$B203,calendrier!F$116:F$120)</f>
        <v>0</v>
      </c>
      <c r="P203" s="63">
        <f>SUMIF(calendrier!$B$116:$B$120,$B203,calendrier!F$116:F$120)+SUMIF(calendrier!$I$116:$I$120,$B203,calendrier!E$116:E$120)</f>
        <v>3</v>
      </c>
      <c r="Q203" s="87">
        <f aca="true" t="shared" si="163" ref="Q203:Q212">O203/P203</f>
        <v>0</v>
      </c>
      <c r="R203" s="86">
        <f>SUMIF(calendrier!$B$116:$B$120,$B203,calendrier!P$116:P$120)+SUMIF(calendrier!I$116:I$120,$B203,calendrier!Q$116:Q$120)+SUMIF(calendrier!B$116:B$120,$B203,calendrier!R$116:R$120)+SUMIF(calendrier!I$116:I$120,$B203,calendrier!S$116:S$120)+SUMIF(calendrier!B$116:B$120,$B203,calendrier!T$116:T$120)+SUMIF(calendrier!I$116:I$120,$B203,calendrier!U$116:U$120)+SUMIF(calendrier!B$116:B$120,$B203,calendrier!V$116:V$120)+SUMIF(calendrier!I$116:I$120,$B203,calendrier!W$116:W$120)+SUMIF(calendrier!B$116:B$120,$B203,calendrier!X$116:X$120)+SUMIF(calendrier!I$116:I$120,$B203,calendrier!Y$116:Y$120)</f>
        <v>60</v>
      </c>
      <c r="S203" s="86">
        <f>SUMIF(calendrier!I$116:I$120,$B203,calendrier!P$116:P$120)+SUMIF(calendrier!B$116:B$120,$B203,calendrier!Q$116:Q$120)+SUMIF(calendrier!I$116:I$120,$B203,calendrier!R$116:R$120)+SUMIF(calendrier!B$116:B$120,$B203,calendrier!S$116:S$120)+SUMIF(calendrier!I$116:I$120,$B203,calendrier!T$116:T$120)+SUMIF(calendrier!B$116:B$120,$B203,calendrier!U$116:U$120)+SUMIF(calendrier!I$116:I$120,$B203,calendrier!V$116:V$120)+SUMIF(calendrier!B$116:B$120,$B203,calendrier!W$116:W$120)+SUMIF(calendrier!I$116:I$120,$B203,calendrier!X$116:X$120)+SUMIF(calendrier!B$116:B$120,$B203,calendrier!Y$116:Y$120)</f>
        <v>75</v>
      </c>
      <c r="T203" s="87">
        <f aca="true" t="shared" si="164" ref="T203:T212">R203/S203</f>
        <v>0.8</v>
      </c>
    </row>
    <row r="204" spans="1:20" ht="15">
      <c r="A204" s="71">
        <v>2</v>
      </c>
      <c r="B204" s="91" t="str">
        <f>calendrier!B6</f>
        <v>GOSNE</v>
      </c>
      <c r="C204" s="85">
        <f t="shared" si="154"/>
        <v>4</v>
      </c>
      <c r="D204" s="86">
        <f t="shared" si="123"/>
        <v>1</v>
      </c>
      <c r="E204" s="63">
        <f t="shared" si="155"/>
        <v>1</v>
      </c>
      <c r="F204" s="63">
        <f t="shared" si="156"/>
        <v>0</v>
      </c>
      <c r="G204" s="63">
        <f>SUMIF(calendrier!$B$116:$B$120,$B204,calendrier!C$116:C$120)+SUMIF(calendrier!$I$116:$I$120,$B204,calendrier!G$116:G$120)</f>
        <v>0</v>
      </c>
      <c r="H204" s="86">
        <f t="shared" si="157"/>
        <v>1</v>
      </c>
      <c r="I204" s="86">
        <f t="shared" si="158"/>
        <v>0</v>
      </c>
      <c r="J204" s="86">
        <f t="shared" si="159"/>
        <v>0</v>
      </c>
      <c r="K204" s="86">
        <f t="shared" si="160"/>
        <v>0</v>
      </c>
      <c r="L204" s="86">
        <f t="shared" si="161"/>
        <v>0</v>
      </c>
      <c r="M204" s="86">
        <f t="shared" si="162"/>
        <v>0</v>
      </c>
      <c r="N204" s="86">
        <f>SUMIF(calendrier!$I$116:$I$120,$B204,calendrier!H$116:H$120)+SUMIF(calendrier!$B$116:$B$120,$B204,calendrier!D$116:D$120)</f>
        <v>0</v>
      </c>
      <c r="O204" s="63">
        <f>SUMIF(calendrier!$B$116:$B$120,$B204,calendrier!E$116:E$120)+SUMIF(calendrier!$I$116:$I$120,$B204,calendrier!F$116:F$120)</f>
        <v>3</v>
      </c>
      <c r="P204" s="63">
        <f>SUMIF(calendrier!$B$116:$B$120,$B204,calendrier!F$116:F$120)+SUMIF(calendrier!$I$116:$I$120,$B204,calendrier!E$116:E$120)</f>
        <v>0</v>
      </c>
      <c r="Q204" s="87" t="e">
        <f t="shared" si="163"/>
        <v>#DIV/0!</v>
      </c>
      <c r="R204" s="86">
        <f>SUMIF(calendrier!$B$116:$B$120,$B204,calendrier!P$116:P$120)+SUMIF(calendrier!I$116:I$120,$B204,calendrier!Q$116:Q$120)+SUMIF(calendrier!B$116:B$120,$B204,calendrier!R$116:R$120)+SUMIF(calendrier!I$116:I$120,$B204,calendrier!S$116:S$120)+SUMIF(calendrier!B$116:B$120,$B204,calendrier!T$116:T$120)+SUMIF(calendrier!I$116:I$120,$B204,calendrier!U$116:U$120)+SUMIF(calendrier!B$116:B$120,$B204,calendrier!V$116:V$120)+SUMIF(calendrier!I$116:I$120,$B204,calendrier!W$116:W$120)+SUMIF(calendrier!B$116:B$120,$B204,calendrier!X$116:X$120)+SUMIF(calendrier!I$116:I$120,$B204,calendrier!Y$116:Y$120)</f>
        <v>77</v>
      </c>
      <c r="S204" s="86">
        <f>SUMIF(calendrier!I$116:I$120,$B204,calendrier!P$116:P$120)+SUMIF(calendrier!B$116:B$120,$B204,calendrier!Q$116:Q$120)+SUMIF(calendrier!I$116:I$120,$B204,calendrier!R$116:R$120)+SUMIF(calendrier!B$116:B$120,$B204,calendrier!S$116:S$120)+SUMIF(calendrier!I$116:I$120,$B204,calendrier!T$116:T$120)+SUMIF(calendrier!B$116:B$120,$B204,calendrier!U$116:U$120)+SUMIF(calendrier!I$116:I$120,$B204,calendrier!V$116:V$120)+SUMIF(calendrier!B$116:B$120,$B204,calendrier!W$116:W$120)+SUMIF(calendrier!I$116:I$120,$B204,calendrier!X$116:X$120)+SUMIF(calendrier!B$116:B$120,$B204,calendrier!Y$116:Y$120)</f>
        <v>63</v>
      </c>
      <c r="T204" s="87">
        <f t="shared" si="164"/>
        <v>1.2222222222222223</v>
      </c>
    </row>
    <row r="205" spans="1:20" ht="15">
      <c r="A205" s="71">
        <v>3</v>
      </c>
      <c r="B205" s="91" t="str">
        <f>calendrier!B7</f>
        <v>JAVENE 1</v>
      </c>
      <c r="C205" s="85">
        <f t="shared" si="154"/>
        <v>4</v>
      </c>
      <c r="D205" s="86">
        <f t="shared" si="123"/>
        <v>1</v>
      </c>
      <c r="E205" s="63">
        <f t="shared" si="155"/>
        <v>1</v>
      </c>
      <c r="F205" s="63">
        <f t="shared" si="156"/>
        <v>0</v>
      </c>
      <c r="G205" s="63">
        <f>SUMIF(calendrier!$B$116:$B$120,$B205,calendrier!C$116:C$120)+SUMIF(calendrier!$I$116:$I$120,$B205,calendrier!G$116:G$120)</f>
        <v>0</v>
      </c>
      <c r="H205" s="86">
        <f t="shared" si="157"/>
        <v>0</v>
      </c>
      <c r="I205" s="86">
        <f t="shared" si="158"/>
        <v>1</v>
      </c>
      <c r="J205" s="86">
        <f t="shared" si="159"/>
        <v>0</v>
      </c>
      <c r="K205" s="86">
        <f t="shared" si="160"/>
        <v>0</v>
      </c>
      <c r="L205" s="86">
        <f t="shared" si="161"/>
        <v>0</v>
      </c>
      <c r="M205" s="86">
        <f t="shared" si="162"/>
        <v>0</v>
      </c>
      <c r="N205" s="86">
        <f>SUMIF(calendrier!$I$116:$I$120,$B205,calendrier!H$116:H$120)+SUMIF(calendrier!$B$116:$B$120,$B205,calendrier!D$116:D$120)</f>
        <v>0</v>
      </c>
      <c r="O205" s="63">
        <f>SUMIF(calendrier!$B$116:$B$120,$B205,calendrier!E$116:E$120)+SUMIF(calendrier!$I$116:$I$120,$B205,calendrier!F$116:F$120)</f>
        <v>3</v>
      </c>
      <c r="P205" s="63">
        <f>SUMIF(calendrier!$B$116:$B$120,$B205,calendrier!F$116:F$120)+SUMIF(calendrier!$I$116:$I$120,$B205,calendrier!E$116:E$120)</f>
        <v>1</v>
      </c>
      <c r="Q205" s="87">
        <f t="shared" si="163"/>
        <v>3</v>
      </c>
      <c r="R205" s="86">
        <f>SUMIF(calendrier!$B$116:$B$120,$B205,calendrier!P$116:P$120)+SUMIF(calendrier!I$116:I$120,$B205,calendrier!Q$116:Q$120)+SUMIF(calendrier!B$116:B$120,$B205,calendrier!R$116:R$120)+SUMIF(calendrier!I$116:I$120,$B205,calendrier!S$116:S$120)+SUMIF(calendrier!B$116:B$120,$B205,calendrier!T$116:T$120)+SUMIF(calendrier!I$116:I$120,$B205,calendrier!U$116:U$120)+SUMIF(calendrier!B$116:B$120,$B205,calendrier!V$116:V$120)+SUMIF(calendrier!I$116:I$120,$B205,calendrier!W$116:W$120)+SUMIF(calendrier!B$116:B$120,$B205,calendrier!X$116:X$120)+SUMIF(calendrier!I$116:I$120,$B205,calendrier!Y$116:Y$120)</f>
        <v>96</v>
      </c>
      <c r="S205" s="86">
        <f>SUMIF(calendrier!I$116:I$120,$B205,calendrier!P$116:P$120)+SUMIF(calendrier!B$116:B$120,$B205,calendrier!Q$116:Q$120)+SUMIF(calendrier!I$116:I$120,$B205,calendrier!R$116:R$120)+SUMIF(calendrier!B$116:B$120,$B205,calendrier!S$116:S$120)+SUMIF(calendrier!I$116:I$120,$B205,calendrier!T$116:T$120)+SUMIF(calendrier!B$116:B$120,$B205,calendrier!U$116:U$120)+SUMIF(calendrier!I$116:I$120,$B205,calendrier!V$116:V$120)+SUMIF(calendrier!B$116:B$120,$B205,calendrier!W$116:W$120)+SUMIF(calendrier!I$116:I$120,$B205,calendrier!X$116:X$120)+SUMIF(calendrier!B$116:B$120,$B205,calendrier!Y$116:Y$120)</f>
        <v>73</v>
      </c>
      <c r="T205" s="87">
        <f t="shared" si="164"/>
        <v>1.3150684931506849</v>
      </c>
    </row>
    <row r="206" spans="1:20" ht="15">
      <c r="A206" s="71">
        <v>4</v>
      </c>
      <c r="B206" s="91" t="str">
        <f>calendrier!B8</f>
        <v>LE PERTRE 2</v>
      </c>
      <c r="C206" s="85">
        <f t="shared" si="154"/>
        <v>1</v>
      </c>
      <c r="D206" s="86">
        <f t="shared" si="123"/>
        <v>1</v>
      </c>
      <c r="E206" s="63">
        <f t="shared" si="155"/>
        <v>0</v>
      </c>
      <c r="F206" s="63">
        <f t="shared" si="156"/>
        <v>1</v>
      </c>
      <c r="G206" s="63">
        <f>SUMIF(calendrier!$B$116:$B$120,$B206,calendrier!C$116:C$120)+SUMIF(calendrier!$I$116:$I$120,$B206,calendrier!G$116:G$120)</f>
        <v>0</v>
      </c>
      <c r="H206" s="86">
        <f t="shared" si="157"/>
        <v>0</v>
      </c>
      <c r="I206" s="86">
        <f t="shared" si="158"/>
        <v>0</v>
      </c>
      <c r="J206" s="86">
        <f t="shared" si="159"/>
        <v>0</v>
      </c>
      <c r="K206" s="86">
        <f t="shared" si="160"/>
        <v>0</v>
      </c>
      <c r="L206" s="86">
        <f t="shared" si="161"/>
        <v>0</v>
      </c>
      <c r="M206" s="86">
        <f t="shared" si="162"/>
        <v>1</v>
      </c>
      <c r="N206" s="86">
        <f>SUMIF(calendrier!$I$116:$I$120,$B206,calendrier!H$116:H$120)+SUMIF(calendrier!$B$116:$B$120,$B206,calendrier!D$116:D$120)</f>
        <v>0</v>
      </c>
      <c r="O206" s="63">
        <f>SUMIF(calendrier!$B$116:$B$120,$B206,calendrier!E$116:E$120)+SUMIF(calendrier!$I$116:$I$120,$B206,calendrier!F$116:F$120)</f>
        <v>0</v>
      </c>
      <c r="P206" s="63">
        <f>SUMIF(calendrier!$B$116:$B$120,$B206,calendrier!F$116:F$120)+SUMIF(calendrier!$I$116:$I$120,$B206,calendrier!E$116:E$120)</f>
        <v>3</v>
      </c>
      <c r="Q206" s="87">
        <f t="shared" si="163"/>
        <v>0</v>
      </c>
      <c r="R206" s="86">
        <f>SUMIF(calendrier!$B$116:$B$120,$B206,calendrier!P$116:P$120)+SUMIF(calendrier!I$116:I$120,$B206,calendrier!Q$116:Q$120)+SUMIF(calendrier!B$116:B$120,$B206,calendrier!R$116:R$120)+SUMIF(calendrier!I$116:I$120,$B206,calendrier!S$116:S$120)+SUMIF(calendrier!B$116:B$120,$B206,calendrier!T$116:T$120)+SUMIF(calendrier!I$116:I$120,$B206,calendrier!U$116:U$120)+SUMIF(calendrier!B$116:B$120,$B206,calendrier!V$116:V$120)+SUMIF(calendrier!I$116:I$120,$B206,calendrier!W$116:W$120)+SUMIF(calendrier!B$116:B$120,$B206,calendrier!X$116:X$120)+SUMIF(calendrier!I$116:I$120,$B206,calendrier!Y$116:Y$120)</f>
        <v>63</v>
      </c>
      <c r="S206" s="86">
        <f>SUMIF(calendrier!I$116:I$120,$B206,calendrier!P$116:P$120)+SUMIF(calendrier!B$116:B$120,$B206,calendrier!Q$116:Q$120)+SUMIF(calendrier!I$116:I$120,$B206,calendrier!R$116:R$120)+SUMIF(calendrier!B$116:B$120,$B206,calendrier!S$116:S$120)+SUMIF(calendrier!I$116:I$120,$B206,calendrier!T$116:T$120)+SUMIF(calendrier!B$116:B$120,$B206,calendrier!U$116:U$120)+SUMIF(calendrier!I$116:I$120,$B206,calendrier!V$116:V$120)+SUMIF(calendrier!B$116:B$120,$B206,calendrier!W$116:W$120)+SUMIF(calendrier!I$116:I$120,$B206,calendrier!X$116:X$120)+SUMIF(calendrier!B$116:B$120,$B206,calendrier!Y$116:Y$120)</f>
        <v>77</v>
      </c>
      <c r="T206" s="87">
        <f t="shared" si="164"/>
        <v>0.8181818181818182</v>
      </c>
    </row>
    <row r="207" spans="1:20" ht="15">
      <c r="A207" s="71">
        <v>5</v>
      </c>
      <c r="B207" s="91" t="str">
        <f>calendrier!B9</f>
        <v>TREMBLAY CHAUVIGNE</v>
      </c>
      <c r="C207" s="85">
        <f t="shared" si="154"/>
        <v>4</v>
      </c>
      <c r="D207" s="86">
        <f t="shared" si="123"/>
        <v>1</v>
      </c>
      <c r="E207" s="63">
        <f t="shared" si="155"/>
        <v>1</v>
      </c>
      <c r="F207" s="63">
        <f t="shared" si="156"/>
        <v>0</v>
      </c>
      <c r="G207" s="63">
        <f>SUMIF(calendrier!$B$116:$B$120,$B207,calendrier!C$116:C$120)+SUMIF(calendrier!$I$116:$I$120,$B207,calendrier!G$116:G$120)</f>
        <v>0</v>
      </c>
      <c r="H207" s="86">
        <f t="shared" si="157"/>
        <v>1</v>
      </c>
      <c r="I207" s="86">
        <f t="shared" si="158"/>
        <v>0</v>
      </c>
      <c r="J207" s="86">
        <f t="shared" si="159"/>
        <v>0</v>
      </c>
      <c r="K207" s="86">
        <f t="shared" si="160"/>
        <v>0</v>
      </c>
      <c r="L207" s="86">
        <f t="shared" si="161"/>
        <v>0</v>
      </c>
      <c r="M207" s="86">
        <f t="shared" si="162"/>
        <v>0</v>
      </c>
      <c r="N207" s="86">
        <f>SUMIF(calendrier!$I$116:$I$120,$B207,calendrier!H$116:H$120)+SUMIF(calendrier!$B$116:$B$120,$B207,calendrier!D$116:D$120)</f>
        <v>0</v>
      </c>
      <c r="O207" s="63">
        <f>SUMIF(calendrier!$B$116:$B$120,$B207,calendrier!E$116:E$120)+SUMIF(calendrier!$I$116:$I$120,$B207,calendrier!F$116:F$120)</f>
        <v>3</v>
      </c>
      <c r="P207" s="63">
        <f>SUMIF(calendrier!$B$116:$B$120,$B207,calendrier!F$116:F$120)+SUMIF(calendrier!$I$116:$I$120,$B207,calendrier!E$116:E$120)</f>
        <v>0</v>
      </c>
      <c r="Q207" s="87" t="e">
        <f t="shared" si="163"/>
        <v>#DIV/0!</v>
      </c>
      <c r="R207" s="86">
        <f>SUMIF(calendrier!$B$116:$B$120,$B207,calendrier!P$116:P$120)+SUMIF(calendrier!I$116:I$120,$B207,calendrier!Q$116:Q$120)+SUMIF(calendrier!B$116:B$120,$B207,calendrier!R$116:R$120)+SUMIF(calendrier!I$116:I$120,$B207,calendrier!S$116:S$120)+SUMIF(calendrier!B$116:B$120,$B207,calendrier!T$116:T$120)+SUMIF(calendrier!I$116:I$120,$B207,calendrier!U$116:U$120)+SUMIF(calendrier!B$116:B$120,$B207,calendrier!V$116:V$120)+SUMIF(calendrier!I$116:I$120,$B207,calendrier!W$116:W$120)+SUMIF(calendrier!B$116:B$120,$B207,calendrier!X$116:X$120)+SUMIF(calendrier!I$116:I$120,$B207,calendrier!Y$116:Y$120)</f>
        <v>75</v>
      </c>
      <c r="S207" s="86">
        <f>SUMIF(calendrier!I$116:I$120,$B207,calendrier!P$116:P$120)+SUMIF(calendrier!B$116:B$120,$B207,calendrier!Q$116:Q$120)+SUMIF(calendrier!I$116:I$120,$B207,calendrier!R$116:R$120)+SUMIF(calendrier!B$116:B$120,$B207,calendrier!S$116:S$120)+SUMIF(calendrier!I$116:I$120,$B207,calendrier!T$116:T$120)+SUMIF(calendrier!B$116:B$120,$B207,calendrier!U$116:U$120)+SUMIF(calendrier!I$116:I$120,$B207,calendrier!V$116:V$120)+SUMIF(calendrier!B$116:B$120,$B207,calendrier!W$116:W$120)+SUMIF(calendrier!I$116:I$120,$B207,calendrier!X$116:X$120)+SUMIF(calendrier!B$116:B$120,$B207,calendrier!Y$116:Y$120)</f>
        <v>60</v>
      </c>
      <c r="T207" s="87">
        <f t="shared" si="164"/>
        <v>1.25</v>
      </c>
    </row>
    <row r="208" spans="1:20" ht="15">
      <c r="A208" s="71">
        <v>6</v>
      </c>
      <c r="B208" s="91" t="str">
        <f>calendrier!B10</f>
        <v>ROMAGNE</v>
      </c>
      <c r="C208" s="85">
        <f t="shared" si="154"/>
        <v>4</v>
      </c>
      <c r="D208" s="86">
        <f t="shared" si="123"/>
        <v>1</v>
      </c>
      <c r="E208" s="63">
        <f t="shared" si="155"/>
        <v>1</v>
      </c>
      <c r="F208" s="63">
        <f t="shared" si="156"/>
        <v>0</v>
      </c>
      <c r="G208" s="63">
        <f>SUMIF(calendrier!$B$116:$B$120,$B208,calendrier!C$116:C$120)+SUMIF(calendrier!$I$116:$I$120,$B208,calendrier!G$116:G$120)</f>
        <v>0</v>
      </c>
      <c r="H208" s="86">
        <f t="shared" si="157"/>
        <v>1</v>
      </c>
      <c r="I208" s="86">
        <f t="shared" si="158"/>
        <v>0</v>
      </c>
      <c r="J208" s="86">
        <f t="shared" si="159"/>
        <v>0</v>
      </c>
      <c r="K208" s="86">
        <f t="shared" si="160"/>
        <v>0</v>
      </c>
      <c r="L208" s="86">
        <f t="shared" si="161"/>
        <v>0</v>
      </c>
      <c r="M208" s="86">
        <f t="shared" si="162"/>
        <v>0</v>
      </c>
      <c r="N208" s="86">
        <f>SUMIF(calendrier!$I$116:$I$120,$B208,calendrier!H$116:H$120)+SUMIF(calendrier!$B$116:$B$120,$B208,calendrier!D$116:D$120)</f>
        <v>0</v>
      </c>
      <c r="O208" s="63">
        <f>SUMIF(calendrier!$B$116:$B$120,$B208,calendrier!E$116:E$120)+SUMIF(calendrier!$I$116:$I$120,$B208,calendrier!F$116:F$120)</f>
        <v>3</v>
      </c>
      <c r="P208" s="63">
        <f>SUMIF(calendrier!$B$116:$B$120,$B208,calendrier!F$116:F$120)+SUMIF(calendrier!$I$116:$I$120,$B208,calendrier!E$116:E$120)</f>
        <v>0</v>
      </c>
      <c r="Q208" s="87" t="e">
        <f t="shared" si="163"/>
        <v>#DIV/0!</v>
      </c>
      <c r="R208" s="86">
        <f>SUMIF(calendrier!$B$116:$B$120,$B208,calendrier!P$116:P$120)+SUMIF(calendrier!I$116:I$120,$B208,calendrier!Q$116:Q$120)+SUMIF(calendrier!B$116:B$120,$B208,calendrier!R$116:R$120)+SUMIF(calendrier!I$116:I$120,$B208,calendrier!S$116:S$120)+SUMIF(calendrier!B$116:B$120,$B208,calendrier!T$116:T$120)+SUMIF(calendrier!I$116:I$120,$B208,calendrier!U$116:U$120)+SUMIF(calendrier!B$116:B$120,$B208,calendrier!V$116:V$120)+SUMIF(calendrier!I$116:I$120,$B208,calendrier!W$116:W$120)+SUMIF(calendrier!B$116:B$120,$B208,calendrier!X$116:X$120)+SUMIF(calendrier!I$116:I$120,$B208,calendrier!Y$116:Y$120)</f>
        <v>75</v>
      </c>
      <c r="S208" s="86">
        <f>SUMIF(calendrier!I$116:I$120,$B208,calendrier!P$116:P$120)+SUMIF(calendrier!B$116:B$120,$B208,calendrier!Q$116:Q$120)+SUMIF(calendrier!I$116:I$120,$B208,calendrier!R$116:R$120)+SUMIF(calendrier!B$116:B$120,$B208,calendrier!S$116:S$120)+SUMIF(calendrier!I$116:I$120,$B208,calendrier!T$116:T$120)+SUMIF(calendrier!B$116:B$120,$B208,calendrier!U$116:U$120)+SUMIF(calendrier!I$116:I$120,$B208,calendrier!V$116:V$120)+SUMIF(calendrier!B$116:B$120,$B208,calendrier!W$116:W$120)+SUMIF(calendrier!I$116:I$120,$B208,calendrier!X$116:X$120)+SUMIF(calendrier!B$116:B$120,$B208,calendrier!Y$116:Y$120)</f>
        <v>57</v>
      </c>
      <c r="T208" s="87">
        <f t="shared" si="164"/>
        <v>1.3157894736842106</v>
      </c>
    </row>
    <row r="209" spans="1:20" ht="15">
      <c r="A209" s="71">
        <v>7</v>
      </c>
      <c r="B209" s="91" t="str">
        <f>calendrier!B11</f>
        <v>ST BRICE EN COGLES</v>
      </c>
      <c r="C209" s="85">
        <f t="shared" si="154"/>
        <v>0</v>
      </c>
      <c r="D209" s="86">
        <f t="shared" si="123"/>
        <v>0</v>
      </c>
      <c r="E209" s="63">
        <f t="shared" si="155"/>
        <v>0</v>
      </c>
      <c r="F209" s="63">
        <f t="shared" si="156"/>
        <v>0</v>
      </c>
      <c r="G209" s="63">
        <f>SUMIF(calendrier!$B$116:$B$120,$B209,calendrier!C$116:C$120)+SUMIF(calendrier!$I$116:$I$120,$B209,calendrier!G$116:G$120)</f>
        <v>0</v>
      </c>
      <c r="H209" s="86">
        <f t="shared" si="157"/>
        <v>0</v>
      </c>
      <c r="I209" s="86">
        <f t="shared" si="158"/>
        <v>0</v>
      </c>
      <c r="J209" s="86">
        <f t="shared" si="159"/>
        <v>0</v>
      </c>
      <c r="K209" s="86">
        <f t="shared" si="160"/>
        <v>0</v>
      </c>
      <c r="L209" s="86">
        <f t="shared" si="161"/>
        <v>0</v>
      </c>
      <c r="M209" s="86">
        <f t="shared" si="162"/>
        <v>0</v>
      </c>
      <c r="N209" s="86">
        <f>SUMIF(calendrier!$I$116:$I$120,$B209,calendrier!H$116:H$120)+SUMIF(calendrier!$B$116:$B$120,$B209,calendrier!D$116:D$120)</f>
        <v>0</v>
      </c>
      <c r="O209" s="63">
        <f>SUMIF(calendrier!$B$116:$B$120,$B209,calendrier!E$116:E$120)+SUMIF(calendrier!$I$116:$I$120,$B209,calendrier!F$116:F$120)</f>
        <v>0</v>
      </c>
      <c r="P209" s="63">
        <f>SUMIF(calendrier!$B$116:$B$120,$B209,calendrier!F$116:F$120)+SUMIF(calendrier!$I$116:$I$120,$B209,calendrier!E$116:E$120)</f>
        <v>0</v>
      </c>
      <c r="Q209" s="87" t="e">
        <f t="shared" si="163"/>
        <v>#DIV/0!</v>
      </c>
      <c r="R209" s="86">
        <f>SUMIF(calendrier!$B$116:$B$120,$B209,calendrier!P$116:P$120)+SUMIF(calendrier!I$116:I$120,$B209,calendrier!Q$116:Q$120)+SUMIF(calendrier!B$116:B$120,$B209,calendrier!R$116:R$120)+SUMIF(calendrier!I$116:I$120,$B209,calendrier!S$116:S$120)+SUMIF(calendrier!B$116:B$120,$B209,calendrier!T$116:T$120)+SUMIF(calendrier!I$116:I$120,$B209,calendrier!U$116:U$120)+SUMIF(calendrier!B$116:B$120,$B209,calendrier!V$116:V$120)+SUMIF(calendrier!I$116:I$120,$B209,calendrier!W$116:W$120)+SUMIF(calendrier!B$116:B$120,$B209,calendrier!X$116:X$120)+SUMIF(calendrier!I$116:I$120,$B209,calendrier!Y$116:Y$120)</f>
        <v>0</v>
      </c>
      <c r="S209" s="86">
        <f>SUMIF(calendrier!I$116:I$120,$B209,calendrier!P$116:P$120)+SUMIF(calendrier!B$116:B$120,$B209,calendrier!Q$116:Q$120)+SUMIF(calendrier!I$116:I$120,$B209,calendrier!R$116:R$120)+SUMIF(calendrier!B$116:B$120,$B209,calendrier!S$116:S$120)+SUMIF(calendrier!I$116:I$120,$B209,calendrier!T$116:T$120)+SUMIF(calendrier!B$116:B$120,$B209,calendrier!U$116:U$120)+SUMIF(calendrier!I$116:I$120,$B209,calendrier!V$116:V$120)+SUMIF(calendrier!B$116:B$120,$B209,calendrier!W$116:W$120)+SUMIF(calendrier!I$116:I$120,$B209,calendrier!X$116:X$120)+SUMIF(calendrier!B$116:B$120,$B209,calendrier!Y$116:Y$120)</f>
        <v>0</v>
      </c>
      <c r="T209" s="87" t="e">
        <f t="shared" si="164"/>
        <v>#DIV/0!</v>
      </c>
    </row>
    <row r="210" spans="1:20" ht="15">
      <c r="A210" s="71">
        <v>8</v>
      </c>
      <c r="B210" s="91" t="str">
        <f>calendrier!B12</f>
        <v>JAVENE 2</v>
      </c>
      <c r="C210" s="85">
        <f t="shared" si="154"/>
        <v>0</v>
      </c>
      <c r="D210" s="86">
        <f t="shared" si="123"/>
        <v>0</v>
      </c>
      <c r="E210" s="63">
        <f t="shared" si="155"/>
        <v>0</v>
      </c>
      <c r="F210" s="63">
        <f t="shared" si="156"/>
        <v>0</v>
      </c>
      <c r="G210" s="63">
        <f>SUMIF(calendrier!$B$116:$B$120,$B210,calendrier!C$116:C$120)+SUMIF(calendrier!$I$116:$I$120,$B210,calendrier!G$116:G$120)</f>
        <v>0</v>
      </c>
      <c r="H210" s="86">
        <f t="shared" si="157"/>
        <v>0</v>
      </c>
      <c r="I210" s="86">
        <f t="shared" si="158"/>
        <v>0</v>
      </c>
      <c r="J210" s="86">
        <f t="shared" si="159"/>
        <v>0</v>
      </c>
      <c r="K210" s="86">
        <f t="shared" si="160"/>
        <v>0</v>
      </c>
      <c r="L210" s="86">
        <f t="shared" si="161"/>
        <v>0</v>
      </c>
      <c r="M210" s="86">
        <f t="shared" si="162"/>
        <v>0</v>
      </c>
      <c r="N210" s="86">
        <f>SUMIF(calendrier!$I$116:$I$120,$B210,calendrier!H$116:H$120)+SUMIF(calendrier!$B$116:$B$120,$B210,calendrier!D$116:D$120)</f>
        <v>0</v>
      </c>
      <c r="O210" s="63">
        <f>SUMIF(calendrier!$B$116:$B$120,$B210,calendrier!E$116:E$120)+SUMIF(calendrier!$I$116:$I$120,$B210,calendrier!F$116:F$120)</f>
        <v>0</v>
      </c>
      <c r="P210" s="63">
        <f>SUMIF(calendrier!$B$116:$B$120,$B210,calendrier!F$116:F$120)+SUMIF(calendrier!$I$116:$I$120,$B210,calendrier!E$116:E$120)</f>
        <v>0</v>
      </c>
      <c r="Q210" s="87" t="e">
        <f t="shared" si="163"/>
        <v>#DIV/0!</v>
      </c>
      <c r="R210" s="86">
        <f>SUMIF(calendrier!$B$116:$B$120,$B210,calendrier!P$116:P$120)+SUMIF(calendrier!I$116:I$120,$B210,calendrier!Q$116:Q$120)+SUMIF(calendrier!B$116:B$120,$B210,calendrier!R$116:R$120)+SUMIF(calendrier!I$116:I$120,$B210,calendrier!S$116:S$120)+SUMIF(calendrier!B$116:B$120,$B210,calendrier!T$116:T$120)+SUMIF(calendrier!I$116:I$120,$B210,calendrier!U$116:U$120)+SUMIF(calendrier!B$116:B$120,$B210,calendrier!V$116:V$120)+SUMIF(calendrier!I$116:I$120,$B210,calendrier!W$116:W$120)+SUMIF(calendrier!B$116:B$120,$B210,calendrier!X$116:X$120)+SUMIF(calendrier!I$116:I$120,$B210,calendrier!Y$116:Y$120)</f>
        <v>0</v>
      </c>
      <c r="S210" s="86">
        <f>SUMIF(calendrier!I$116:I$120,$B210,calendrier!P$116:P$120)+SUMIF(calendrier!B$116:B$120,$B210,calendrier!Q$116:Q$120)+SUMIF(calendrier!I$116:I$120,$B210,calendrier!R$116:R$120)+SUMIF(calendrier!B$116:B$120,$B210,calendrier!S$116:S$120)+SUMIF(calendrier!I$116:I$120,$B210,calendrier!T$116:T$120)+SUMIF(calendrier!B$116:B$120,$B210,calendrier!U$116:U$120)+SUMIF(calendrier!I$116:I$120,$B210,calendrier!V$116:V$120)+SUMIF(calendrier!B$116:B$120,$B210,calendrier!W$116:W$120)+SUMIF(calendrier!I$116:I$120,$B210,calendrier!X$116:X$120)+SUMIF(calendrier!B$116:B$120,$B210,calendrier!Y$116:Y$120)</f>
        <v>0</v>
      </c>
      <c r="T210" s="87" t="e">
        <f t="shared" si="164"/>
        <v>#DIV/0!</v>
      </c>
    </row>
    <row r="211" spans="1:20" ht="15">
      <c r="A211" s="71">
        <v>9</v>
      </c>
      <c r="B211" s="91" t="str">
        <f>calendrier!B13</f>
        <v>ST PIERRE LA COUR</v>
      </c>
      <c r="C211" s="85">
        <f t="shared" si="154"/>
        <v>1</v>
      </c>
      <c r="D211" s="86">
        <f t="shared" si="123"/>
        <v>1</v>
      </c>
      <c r="E211" s="63">
        <f t="shared" si="155"/>
        <v>0</v>
      </c>
      <c r="F211" s="63">
        <f t="shared" si="156"/>
        <v>1</v>
      </c>
      <c r="G211" s="63">
        <f>SUMIF(calendrier!$B$116:$B$120,$B211,calendrier!C$116:C$120)+SUMIF(calendrier!$I$116:$I$120,$B211,calendrier!G$116:G$120)</f>
        <v>0</v>
      </c>
      <c r="H211" s="86">
        <f t="shared" si="157"/>
        <v>0</v>
      </c>
      <c r="I211" s="86">
        <f t="shared" si="158"/>
        <v>0</v>
      </c>
      <c r="J211" s="86">
        <f t="shared" si="159"/>
        <v>0</v>
      </c>
      <c r="K211" s="86">
        <f t="shared" si="160"/>
        <v>0</v>
      </c>
      <c r="L211" s="86">
        <f t="shared" si="161"/>
        <v>0</v>
      </c>
      <c r="M211" s="86">
        <f t="shared" si="162"/>
        <v>1</v>
      </c>
      <c r="N211" s="86">
        <f>SUMIF(calendrier!$I$116:$I$120,$B211,calendrier!H$116:H$120)+SUMIF(calendrier!$B$116:$B$120,$B211,calendrier!D$116:D$120)</f>
        <v>0</v>
      </c>
      <c r="O211" s="63">
        <f>SUMIF(calendrier!$B$116:$B$120,$B211,calendrier!E$116:E$120)+SUMIF(calendrier!$I$116:$I$120,$B211,calendrier!F$116:F$120)</f>
        <v>0</v>
      </c>
      <c r="P211" s="63">
        <f>SUMIF(calendrier!$B$116:$B$120,$B211,calendrier!F$116:F$120)+SUMIF(calendrier!$I$116:$I$120,$B211,calendrier!E$116:E$120)</f>
        <v>3</v>
      </c>
      <c r="Q211" s="87">
        <f t="shared" si="163"/>
        <v>0</v>
      </c>
      <c r="R211" s="86">
        <f>SUMIF(calendrier!$B$116:$B$120,$B211,calendrier!P$116:P$120)+SUMIF(calendrier!I$116:I$120,$B211,calendrier!Q$116:Q$120)+SUMIF(calendrier!B$116:B$120,$B211,calendrier!R$116:R$120)+SUMIF(calendrier!I$116:I$120,$B211,calendrier!S$116:S$120)+SUMIF(calendrier!B$116:B$120,$B211,calendrier!T$116:T$120)+SUMIF(calendrier!I$116:I$120,$B211,calendrier!U$116:U$120)+SUMIF(calendrier!B$116:B$120,$B211,calendrier!V$116:V$120)+SUMIF(calendrier!I$116:I$120,$B211,calendrier!W$116:W$120)+SUMIF(calendrier!B$116:B$120,$B211,calendrier!X$116:X$120)+SUMIF(calendrier!I$116:I$120,$B211,calendrier!Y$116:Y$120)</f>
        <v>57</v>
      </c>
      <c r="S211" s="86">
        <f>SUMIF(calendrier!I$116:I$120,$B211,calendrier!P$116:P$120)+SUMIF(calendrier!B$116:B$120,$B211,calendrier!Q$116:Q$120)+SUMIF(calendrier!I$116:I$120,$B211,calendrier!R$116:R$120)+SUMIF(calendrier!B$116:B$120,$B211,calendrier!S$116:S$120)+SUMIF(calendrier!I$116:I$120,$B211,calendrier!T$116:T$120)+SUMIF(calendrier!B$116:B$120,$B211,calendrier!U$116:U$120)+SUMIF(calendrier!I$116:I$120,$B211,calendrier!V$116:V$120)+SUMIF(calendrier!B$116:B$120,$B211,calendrier!W$116:W$120)+SUMIF(calendrier!I$116:I$120,$B211,calendrier!X$116:X$120)+SUMIF(calendrier!B$116:B$120,$B211,calendrier!Y$116:Y$120)</f>
        <v>75</v>
      </c>
      <c r="T211" s="87">
        <f t="shared" si="164"/>
        <v>0.76</v>
      </c>
    </row>
    <row r="212" spans="1:20" ht="15">
      <c r="A212" s="71">
        <v>10</v>
      </c>
      <c r="B212" s="91" t="str">
        <f>calendrier!B14</f>
        <v>MONTENAY</v>
      </c>
      <c r="C212" s="85">
        <f t="shared" si="154"/>
        <v>1</v>
      </c>
      <c r="D212" s="86">
        <f t="shared" si="123"/>
        <v>1</v>
      </c>
      <c r="E212" s="63">
        <f t="shared" si="155"/>
        <v>0</v>
      </c>
      <c r="F212" s="63">
        <f t="shared" si="156"/>
        <v>1</v>
      </c>
      <c r="G212" s="63">
        <f>SUMIF(calendrier!$B$116:$B$120,$B212,calendrier!C$116:C$120)+SUMIF(calendrier!$I$116:$I$120,$B212,calendrier!G$116:G$120)</f>
        <v>0</v>
      </c>
      <c r="H212" s="86">
        <f t="shared" si="157"/>
        <v>0</v>
      </c>
      <c r="I212" s="86">
        <f t="shared" si="158"/>
        <v>0</v>
      </c>
      <c r="J212" s="86">
        <f t="shared" si="159"/>
        <v>0</v>
      </c>
      <c r="K212" s="86">
        <f t="shared" si="160"/>
        <v>0</v>
      </c>
      <c r="L212" s="86">
        <f t="shared" si="161"/>
        <v>1</v>
      </c>
      <c r="M212" s="86">
        <f t="shared" si="162"/>
        <v>0</v>
      </c>
      <c r="N212" s="86">
        <f>SUMIF(calendrier!$I$116:$I$120,$B212,calendrier!H$116:H$120)+SUMIF(calendrier!$B$116:$B$120,$B212,calendrier!D$116:D$120)</f>
        <v>0</v>
      </c>
      <c r="O212" s="63">
        <f>SUMIF(calendrier!$B$116:$B$120,$B212,calendrier!E$116:E$120)+SUMIF(calendrier!$I$116:$I$120,$B212,calendrier!F$116:F$120)</f>
        <v>1</v>
      </c>
      <c r="P212" s="63">
        <f>SUMIF(calendrier!$B$116:$B$120,$B212,calendrier!F$116:F$120)+SUMIF(calendrier!$I$116:$I$120,$B212,calendrier!E$116:E$120)</f>
        <v>3</v>
      </c>
      <c r="Q212" s="87">
        <f t="shared" si="163"/>
        <v>0.3333333333333333</v>
      </c>
      <c r="R212" s="86">
        <f>SUMIF(calendrier!$B$116:$B$120,$B212,calendrier!P$116:P$120)+SUMIF(calendrier!I$116:I$120,$B212,calendrier!Q$116:Q$120)+SUMIF(calendrier!B$116:B$120,$B212,calendrier!R$116:R$120)+SUMIF(calendrier!I$116:I$120,$B212,calendrier!S$116:S$120)+SUMIF(calendrier!B$116:B$120,$B212,calendrier!T$116:T$120)+SUMIF(calendrier!I$116:I$120,$B212,calendrier!U$116:U$120)+SUMIF(calendrier!B$116:B$120,$B212,calendrier!V$116:V$120)+SUMIF(calendrier!I$116:I$120,$B212,calendrier!W$116:W$120)+SUMIF(calendrier!B$116:B$120,$B212,calendrier!X$116:X$120)+SUMIF(calendrier!I$116:I$120,$B212,calendrier!Y$116:Y$120)</f>
        <v>73</v>
      </c>
      <c r="S212" s="86">
        <f>SUMIF(calendrier!I$116:I$120,$B212,calendrier!P$116:P$120)+SUMIF(calendrier!B$116:B$120,$B212,calendrier!Q$116:Q$120)+SUMIF(calendrier!I$116:I$120,$B212,calendrier!R$116:R$120)+SUMIF(calendrier!B$116:B$120,$B212,calendrier!S$116:S$120)+SUMIF(calendrier!I$116:I$120,$B212,calendrier!T$116:T$120)+SUMIF(calendrier!B$116:B$120,$B212,calendrier!U$116:U$120)+SUMIF(calendrier!I$116:I$120,$B212,calendrier!V$116:V$120)+SUMIF(calendrier!B$116:B$120,$B212,calendrier!W$116:W$120)+SUMIF(calendrier!I$116:I$120,$B212,calendrier!X$116:X$120)+SUMIF(calendrier!B$116:B$120,$B212,calendrier!Y$116:Y$120)</f>
        <v>96</v>
      </c>
      <c r="T212" s="87">
        <f t="shared" si="164"/>
        <v>0.7604166666666666</v>
      </c>
    </row>
    <row r="213" spans="3:16" ht="15">
      <c r="C213" s="85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spans="2:16" ht="15">
      <c r="B214" s="71" t="s">
        <v>47</v>
      </c>
      <c r="C214" s="8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2:20" ht="15">
      <c r="B215" s="72"/>
      <c r="C215" s="93"/>
      <c r="D215" s="74"/>
      <c r="E215" s="74"/>
      <c r="F215" s="74"/>
      <c r="G215" s="75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6"/>
    </row>
    <row r="216" spans="2:20" ht="15">
      <c r="B216" s="90" t="s">
        <v>16</v>
      </c>
      <c r="C216" s="93"/>
      <c r="D216" s="80" t="s">
        <v>18</v>
      </c>
      <c r="E216" s="80" t="s">
        <v>19</v>
      </c>
      <c r="F216" s="80" t="s">
        <v>20</v>
      </c>
      <c r="G216" s="80" t="s">
        <v>54</v>
      </c>
      <c r="H216" s="80" t="s">
        <v>21</v>
      </c>
      <c r="I216" s="80" t="s">
        <v>22</v>
      </c>
      <c r="J216" s="80" t="s">
        <v>23</v>
      </c>
      <c r="K216" s="80" t="s">
        <v>24</v>
      </c>
      <c r="L216" s="80" t="s">
        <v>25</v>
      </c>
      <c r="M216" s="80" t="s">
        <v>26</v>
      </c>
      <c r="N216" s="80" t="s">
        <v>55</v>
      </c>
      <c r="O216" s="80" t="s">
        <v>27</v>
      </c>
      <c r="P216" s="80" t="s">
        <v>28</v>
      </c>
      <c r="Q216" s="80" t="s">
        <v>29</v>
      </c>
      <c r="R216" s="80" t="s">
        <v>30</v>
      </c>
      <c r="S216" s="80" t="s">
        <v>31</v>
      </c>
      <c r="T216" s="80" t="s">
        <v>29</v>
      </c>
    </row>
    <row r="217" spans="1:20" ht="15">
      <c r="A217" s="71">
        <v>1</v>
      </c>
      <c r="B217" s="91" t="str">
        <f>calendrier!B5</f>
        <v>LE PERTRE 1</v>
      </c>
      <c r="C217" s="85">
        <f t="shared" si="154"/>
        <v>3</v>
      </c>
      <c r="D217" s="86">
        <f aca="true" t="shared" si="165" ref="D217:D254">E217+F217+G217+N217</f>
        <v>1</v>
      </c>
      <c r="E217" s="63">
        <f aca="true" t="shared" si="166" ref="E217:E226">H217+I217+J217</f>
        <v>1</v>
      </c>
      <c r="F217" s="63">
        <f aca="true" t="shared" si="167" ref="F217:F226">K217+L217+M217</f>
        <v>0</v>
      </c>
      <c r="G217" s="63">
        <f>SUMIF(calendrier!$B$123:$B$127,$B217,calendrier!C$123:C$127)+SUMIF(calendrier!$I$123:$I$127,$B217,calendrier!G$123:G$127)</f>
        <v>0</v>
      </c>
      <c r="H217" s="86">
        <f aca="true" t="shared" si="168" ref="H217:H226">IF($O217-$P217=3,1,0)</f>
        <v>0</v>
      </c>
      <c r="I217" s="86">
        <f aca="true" t="shared" si="169" ref="I217:I226">IF($O217-$P217=2,1,0)</f>
        <v>0</v>
      </c>
      <c r="J217" s="86">
        <f aca="true" t="shared" si="170" ref="J217:J226">IF($O217-$P217=1,1,0)</f>
        <v>1</v>
      </c>
      <c r="K217" s="86">
        <f aca="true" t="shared" si="171" ref="K217:K226">IF($O217-$P217=-1,1,0)</f>
        <v>0</v>
      </c>
      <c r="L217" s="86">
        <f aca="true" t="shared" si="172" ref="L217:L226">IF($O217-$P217=-2,1,0)</f>
        <v>0</v>
      </c>
      <c r="M217" s="86">
        <f aca="true" t="shared" si="173" ref="M217:M226">IF($O217-$P217=-3,1,0)</f>
        <v>0</v>
      </c>
      <c r="N217" s="86">
        <f>SUMIF(calendrier!$I$123:$I$127,$B217,calendrier!H$123:H$127)+SUMIF(calendrier!$B$123:$B$127,$B217,calendrier!D$123:D$127)</f>
        <v>0</v>
      </c>
      <c r="O217" s="63">
        <f>SUMIF(calendrier!$B$123:$B$127,$B217,calendrier!E$123:E$127)+SUMIF(calendrier!$I$123:$I$127,$B217,calendrier!F$123:F$127)</f>
        <v>3</v>
      </c>
      <c r="P217" s="63">
        <f>SUMIF(calendrier!$B$123:$B$127,$B217,calendrier!F$123:F$127)+SUMIF(calendrier!$I$123:$I$127,$B217,calendrier!E$123:E$127)</f>
        <v>2</v>
      </c>
      <c r="Q217" s="87">
        <f aca="true" t="shared" si="174" ref="Q217:Q226">O217/P217</f>
        <v>1.5</v>
      </c>
      <c r="R217" s="86">
        <f>SUMIF(calendrier!$B$123:$B$127,$B217,calendrier!P$123:P$127)+SUMIF(calendrier!I$123:I$127,$B217,calendrier!Q$123:Q$127)+SUMIF(calendrier!B$123:B$127,$B217,calendrier!R$123:R$127)+SUMIF(calendrier!I$123:I$127,$B217,calendrier!S$123:S$127)+SUMIF(calendrier!B$123:B$127,$B217,calendrier!T$123:T$127)+SUMIF(calendrier!I$123:I$127,$B217,calendrier!U$123:U$127)+SUMIF(calendrier!B$123:B$127,$B217,calendrier!V$123:V$127)+SUMIF(calendrier!I$123:I$127,$B217,calendrier!W$123:W$127)+SUMIF(calendrier!B$123:B$127,$B217,calendrier!X$123:X$127)+SUMIF(calendrier!I$123:I$127,$B217,calendrier!Y$123:Y$127)</f>
        <v>109</v>
      </c>
      <c r="S217" s="86">
        <f>SUMIF(calendrier!I$123:I$127,$B217,calendrier!P$123:P$127)+SUMIF(calendrier!B$123:B$127,$B217,calendrier!Q$123:Q$127)+SUMIF(calendrier!I$123:I$127,$B217,calendrier!R$123:R$127)+SUMIF(calendrier!B$123:B$127,$B217,calendrier!S$123:S$127)+SUMIF(calendrier!I$123:I$127,$B217,calendrier!T$123:T$127)+SUMIF(calendrier!B$123:B$127,$B217,calendrier!U$123:U$127)+SUMIF(calendrier!I$123:I$127,$B217,calendrier!V$123:V$127)+SUMIF(calendrier!B$123:B$127,$B217,calendrier!W$123:W$127)+SUMIF(calendrier!I$123:I$127,$B217,calendrier!X$123:X$127)+SUMIF(calendrier!B$123:B$127,$B217,calendrier!Y$123:Y$127)</f>
        <v>99</v>
      </c>
      <c r="T217" s="87">
        <f aca="true" t="shared" si="175" ref="T217:T226">R217/S217</f>
        <v>1.101010101010101</v>
      </c>
    </row>
    <row r="218" spans="1:20" ht="15">
      <c r="A218" s="71">
        <v>2</v>
      </c>
      <c r="B218" s="91" t="str">
        <f>calendrier!B6</f>
        <v>GOSNE</v>
      </c>
      <c r="C218" s="85">
        <f t="shared" si="154"/>
        <v>0</v>
      </c>
      <c r="D218" s="86">
        <f t="shared" si="165"/>
        <v>0</v>
      </c>
      <c r="E218" s="63">
        <f t="shared" si="166"/>
        <v>0</v>
      </c>
      <c r="F218" s="63">
        <f t="shared" si="167"/>
        <v>0</v>
      </c>
      <c r="G218" s="63">
        <f>SUMIF(calendrier!$B$123:$B$127,$B218,calendrier!C$123:C$127)+SUMIF(calendrier!$I$123:$I$127,$B218,calendrier!G$123:G$127)</f>
        <v>0</v>
      </c>
      <c r="H218" s="86">
        <f t="shared" si="168"/>
        <v>0</v>
      </c>
      <c r="I218" s="86">
        <f t="shared" si="169"/>
        <v>0</v>
      </c>
      <c r="J218" s="86">
        <f t="shared" si="170"/>
        <v>0</v>
      </c>
      <c r="K218" s="86">
        <f t="shared" si="171"/>
        <v>0</v>
      </c>
      <c r="L218" s="86">
        <f t="shared" si="172"/>
        <v>0</v>
      </c>
      <c r="M218" s="86">
        <f t="shared" si="173"/>
        <v>0</v>
      </c>
      <c r="N218" s="86">
        <f>SUMIF(calendrier!$I$123:$I$127,$B218,calendrier!H$123:H$127)+SUMIF(calendrier!$B$123:$B$127,$B218,calendrier!D$123:D$127)</f>
        <v>0</v>
      </c>
      <c r="O218" s="63">
        <f>SUMIF(calendrier!$B$123:$B$127,$B218,calendrier!E$123:E$127)+SUMIF(calendrier!$I$123:$I$127,$B218,calendrier!F$123:F$127)</f>
        <v>0</v>
      </c>
      <c r="P218" s="63">
        <f>SUMIF(calendrier!$B$123:$B$127,$B218,calendrier!F$123:F$127)+SUMIF(calendrier!$I$123:$I$127,$B218,calendrier!E$123:E$127)</f>
        <v>0</v>
      </c>
      <c r="Q218" s="87" t="e">
        <f t="shared" si="174"/>
        <v>#DIV/0!</v>
      </c>
      <c r="R218" s="86">
        <f>SUMIF(calendrier!$B$123:$B$127,$B218,calendrier!P$123:P$127)+SUMIF(calendrier!I$123:I$127,$B218,calendrier!Q$123:Q$127)+SUMIF(calendrier!B$123:B$127,$B218,calendrier!R$123:R$127)+SUMIF(calendrier!I$123:I$127,$B218,calendrier!S$123:S$127)+SUMIF(calendrier!B$123:B$127,$B218,calendrier!T$123:T$127)+SUMIF(calendrier!I$123:I$127,$B218,calendrier!U$123:U$127)+SUMIF(calendrier!B$123:B$127,$B218,calendrier!V$123:V$127)+SUMIF(calendrier!I$123:I$127,$B218,calendrier!W$123:W$127)+SUMIF(calendrier!B$123:B$127,$B218,calendrier!X$123:X$127)+SUMIF(calendrier!I$123:I$127,$B218,calendrier!Y$123:Y$127)</f>
        <v>0</v>
      </c>
      <c r="S218" s="86">
        <f>SUMIF(calendrier!I$123:I$127,$B218,calendrier!P$123:P$127)+SUMIF(calendrier!B$123:B$127,$B218,calendrier!Q$123:Q$127)+SUMIF(calendrier!I$123:I$127,$B218,calendrier!R$123:R$127)+SUMIF(calendrier!B$123:B$127,$B218,calendrier!S$123:S$127)+SUMIF(calendrier!I$123:I$127,$B218,calendrier!T$123:T$127)+SUMIF(calendrier!B$123:B$127,$B218,calendrier!U$123:U$127)+SUMIF(calendrier!I$123:I$127,$B218,calendrier!V$123:V$127)+SUMIF(calendrier!B$123:B$127,$B218,calendrier!W$123:W$127)+SUMIF(calendrier!I$123:I$127,$B218,calendrier!X$123:X$127)+SUMIF(calendrier!B$123:B$127,$B218,calendrier!Y$123:Y$127)</f>
        <v>0</v>
      </c>
      <c r="T218" s="87" t="e">
        <f t="shared" si="175"/>
        <v>#DIV/0!</v>
      </c>
    </row>
    <row r="219" spans="1:20" ht="15">
      <c r="A219" s="71">
        <v>3</v>
      </c>
      <c r="B219" s="91" t="str">
        <f>calendrier!B7</f>
        <v>JAVENE 1</v>
      </c>
      <c r="C219" s="85">
        <f t="shared" si="154"/>
        <v>0</v>
      </c>
      <c r="D219" s="86">
        <f t="shared" si="165"/>
        <v>0</v>
      </c>
      <c r="E219" s="63">
        <f t="shared" si="166"/>
        <v>0</v>
      </c>
      <c r="F219" s="63">
        <f t="shared" si="167"/>
        <v>0</v>
      </c>
      <c r="G219" s="63">
        <f>SUMIF(calendrier!$B$123:$B$127,$B219,calendrier!C$123:C$127)+SUMIF(calendrier!$I$123:$I$127,$B219,calendrier!G$123:G$127)</f>
        <v>0</v>
      </c>
      <c r="H219" s="86">
        <f t="shared" si="168"/>
        <v>0</v>
      </c>
      <c r="I219" s="86">
        <f t="shared" si="169"/>
        <v>0</v>
      </c>
      <c r="J219" s="86">
        <f t="shared" si="170"/>
        <v>0</v>
      </c>
      <c r="K219" s="86">
        <f t="shared" si="171"/>
        <v>0</v>
      </c>
      <c r="L219" s="86">
        <f t="shared" si="172"/>
        <v>0</v>
      </c>
      <c r="M219" s="86">
        <f t="shared" si="173"/>
        <v>0</v>
      </c>
      <c r="N219" s="86">
        <f>SUMIF(calendrier!$I$123:$I$127,$B219,calendrier!H$123:H$127)+SUMIF(calendrier!$B$123:$B$127,$B219,calendrier!D$123:D$127)</f>
        <v>0</v>
      </c>
      <c r="O219" s="63">
        <f>SUMIF(calendrier!$B$123:$B$127,$B219,calendrier!E$123:E$127)+SUMIF(calendrier!$I$123:$I$127,$B219,calendrier!F$123:F$127)</f>
        <v>0</v>
      </c>
      <c r="P219" s="63">
        <f>SUMIF(calendrier!$B$123:$B$127,$B219,calendrier!F$123:F$127)+SUMIF(calendrier!$I$123:$I$127,$B219,calendrier!E$123:E$127)</f>
        <v>0</v>
      </c>
      <c r="Q219" s="87" t="e">
        <f t="shared" si="174"/>
        <v>#DIV/0!</v>
      </c>
      <c r="R219" s="86">
        <f>SUMIF(calendrier!$B$123:$B$127,$B219,calendrier!P$123:P$127)+SUMIF(calendrier!I$123:I$127,$B219,calendrier!Q$123:Q$127)+SUMIF(calendrier!B$123:B$127,$B219,calendrier!R$123:R$127)+SUMIF(calendrier!I$123:I$127,$B219,calendrier!S$123:S$127)+SUMIF(calendrier!B$123:B$127,$B219,calendrier!T$123:T$127)+SUMIF(calendrier!I$123:I$127,$B219,calendrier!U$123:U$127)+SUMIF(calendrier!B$123:B$127,$B219,calendrier!V$123:V$127)+SUMIF(calendrier!I$123:I$127,$B219,calendrier!W$123:W$127)+SUMIF(calendrier!B$123:B$127,$B219,calendrier!X$123:X$127)+SUMIF(calendrier!I$123:I$127,$B219,calendrier!Y$123:Y$127)</f>
        <v>0</v>
      </c>
      <c r="S219" s="86">
        <f>SUMIF(calendrier!I$123:I$127,$B219,calendrier!P$123:P$127)+SUMIF(calendrier!B$123:B$127,$B219,calendrier!Q$123:Q$127)+SUMIF(calendrier!I$123:I$127,$B219,calendrier!R$123:R$127)+SUMIF(calendrier!B$123:B$127,$B219,calendrier!S$123:S$127)+SUMIF(calendrier!I$123:I$127,$B219,calendrier!T$123:T$127)+SUMIF(calendrier!B$123:B$127,$B219,calendrier!U$123:U$127)+SUMIF(calendrier!I$123:I$127,$B219,calendrier!V$123:V$127)+SUMIF(calendrier!B$123:B$127,$B219,calendrier!W$123:W$127)+SUMIF(calendrier!I$123:I$127,$B219,calendrier!X$123:X$127)+SUMIF(calendrier!B$123:B$127,$B219,calendrier!Y$123:Y$127)</f>
        <v>0</v>
      </c>
      <c r="T219" s="87" t="e">
        <f t="shared" si="175"/>
        <v>#DIV/0!</v>
      </c>
    </row>
    <row r="220" spans="1:20" ht="15">
      <c r="A220" s="71">
        <v>4</v>
      </c>
      <c r="B220" s="91" t="str">
        <f>calendrier!B8</f>
        <v>LE PERTRE 2</v>
      </c>
      <c r="C220" s="85">
        <f t="shared" si="154"/>
        <v>2</v>
      </c>
      <c r="D220" s="86">
        <f t="shared" si="165"/>
        <v>1</v>
      </c>
      <c r="E220" s="63">
        <f t="shared" si="166"/>
        <v>0</v>
      </c>
      <c r="F220" s="63">
        <f t="shared" si="167"/>
        <v>1</v>
      </c>
      <c r="G220" s="63">
        <f>SUMIF(calendrier!$B$123:$B$127,$B220,calendrier!C$123:C$127)+SUMIF(calendrier!$I$123:$I$127,$B220,calendrier!G$123:G$127)</f>
        <v>0</v>
      </c>
      <c r="H220" s="86">
        <f t="shared" si="168"/>
        <v>0</v>
      </c>
      <c r="I220" s="86">
        <f t="shared" si="169"/>
        <v>0</v>
      </c>
      <c r="J220" s="86">
        <f t="shared" si="170"/>
        <v>0</v>
      </c>
      <c r="K220" s="86">
        <f t="shared" si="171"/>
        <v>1</v>
      </c>
      <c r="L220" s="86">
        <f t="shared" si="172"/>
        <v>0</v>
      </c>
      <c r="M220" s="86">
        <f t="shared" si="173"/>
        <v>0</v>
      </c>
      <c r="N220" s="86">
        <f>SUMIF(calendrier!$I$123:$I$127,$B220,calendrier!H$123:H$127)+SUMIF(calendrier!$B$123:$B$127,$B220,calendrier!D$123:D$127)</f>
        <v>0</v>
      </c>
      <c r="O220" s="63">
        <f>SUMIF(calendrier!$B$123:$B$127,$B220,calendrier!E$123:E$127)+SUMIF(calendrier!$I$123:$I$127,$B220,calendrier!F$123:F$127)</f>
        <v>2</v>
      </c>
      <c r="P220" s="63">
        <f>SUMIF(calendrier!$B$123:$B$127,$B220,calendrier!F$123:F$127)+SUMIF(calendrier!$I$123:$I$127,$B220,calendrier!E$123:E$127)</f>
        <v>3</v>
      </c>
      <c r="Q220" s="87">
        <f t="shared" si="174"/>
        <v>0.6666666666666666</v>
      </c>
      <c r="R220" s="86">
        <f>SUMIF(calendrier!$B$123:$B$127,$B220,calendrier!P$123:P$127)+SUMIF(calendrier!I$123:I$127,$B220,calendrier!Q$123:Q$127)+SUMIF(calendrier!B$123:B$127,$B220,calendrier!R$123:R$127)+SUMIF(calendrier!I$123:I$127,$B220,calendrier!S$123:S$127)+SUMIF(calendrier!B$123:B$127,$B220,calendrier!T$123:T$127)+SUMIF(calendrier!I$123:I$127,$B220,calendrier!U$123:U$127)+SUMIF(calendrier!B$123:B$127,$B220,calendrier!V$123:V$127)+SUMIF(calendrier!I$123:I$127,$B220,calendrier!W$123:W$127)+SUMIF(calendrier!B$123:B$127,$B220,calendrier!X$123:X$127)+SUMIF(calendrier!I$123:I$127,$B220,calendrier!Y$123:Y$127)</f>
        <v>99</v>
      </c>
      <c r="S220" s="86">
        <f>SUMIF(calendrier!I$123:I$127,$B220,calendrier!P$123:P$127)+SUMIF(calendrier!B$123:B$127,$B220,calendrier!Q$123:Q$127)+SUMIF(calendrier!I$123:I$127,$B220,calendrier!R$123:R$127)+SUMIF(calendrier!B$123:B$127,$B220,calendrier!S$123:S$127)+SUMIF(calendrier!I$123:I$127,$B220,calendrier!T$123:T$127)+SUMIF(calendrier!B$123:B$127,$B220,calendrier!U$123:U$127)+SUMIF(calendrier!I$123:I$127,$B220,calendrier!V$123:V$127)+SUMIF(calendrier!B$123:B$127,$B220,calendrier!W$123:W$127)+SUMIF(calendrier!I$123:I$127,$B220,calendrier!X$123:X$127)+SUMIF(calendrier!B$123:B$127,$B220,calendrier!Y$123:Y$127)</f>
        <v>109</v>
      </c>
      <c r="T220" s="87">
        <f t="shared" si="175"/>
        <v>0.908256880733945</v>
      </c>
    </row>
    <row r="221" spans="1:20" ht="15">
      <c r="A221" s="71">
        <v>5</v>
      </c>
      <c r="B221" s="91" t="str">
        <f>calendrier!B9</f>
        <v>TREMBLAY CHAUVIGNE</v>
      </c>
      <c r="C221" s="85">
        <f t="shared" si="154"/>
        <v>4</v>
      </c>
      <c r="D221" s="86">
        <f t="shared" si="165"/>
        <v>1</v>
      </c>
      <c r="E221" s="63">
        <f t="shared" si="166"/>
        <v>1</v>
      </c>
      <c r="F221" s="63">
        <f t="shared" si="167"/>
        <v>0</v>
      </c>
      <c r="G221" s="63">
        <f>SUMIF(calendrier!$B$123:$B$127,$B221,calendrier!C$123:C$127)+SUMIF(calendrier!$I$123:$I$127,$B221,calendrier!G$123:G$127)</f>
        <v>0</v>
      </c>
      <c r="H221" s="86">
        <f t="shared" si="168"/>
        <v>0</v>
      </c>
      <c r="I221" s="86">
        <f t="shared" si="169"/>
        <v>1</v>
      </c>
      <c r="J221" s="86">
        <f t="shared" si="170"/>
        <v>0</v>
      </c>
      <c r="K221" s="86">
        <f t="shared" si="171"/>
        <v>0</v>
      </c>
      <c r="L221" s="86">
        <f t="shared" si="172"/>
        <v>0</v>
      </c>
      <c r="M221" s="86">
        <f t="shared" si="173"/>
        <v>0</v>
      </c>
      <c r="N221" s="86">
        <f>SUMIF(calendrier!$I$123:$I$127,$B221,calendrier!H$123:H$127)+SUMIF(calendrier!$B$123:$B$127,$B221,calendrier!D$123:D$127)</f>
        <v>0</v>
      </c>
      <c r="O221" s="63">
        <f>SUMIF(calendrier!$B$123:$B$127,$B221,calendrier!E$123:E$127)+SUMIF(calendrier!$I$123:$I$127,$B221,calendrier!F$123:F$127)</f>
        <v>3</v>
      </c>
      <c r="P221" s="63">
        <f>SUMIF(calendrier!$B$123:$B$127,$B221,calendrier!F$123:F$127)+SUMIF(calendrier!$I$123:$I$127,$B221,calendrier!E$123:E$127)</f>
        <v>1</v>
      </c>
      <c r="Q221" s="87">
        <f t="shared" si="174"/>
        <v>3</v>
      </c>
      <c r="R221" s="86">
        <f>SUMIF(calendrier!$B$123:$B$127,$B221,calendrier!P$123:P$127)+SUMIF(calendrier!I$123:I$127,$B221,calendrier!Q$123:Q$127)+SUMIF(calendrier!B$123:B$127,$B221,calendrier!R$123:R$127)+SUMIF(calendrier!I$123:I$127,$B221,calendrier!S$123:S$127)+SUMIF(calendrier!B$123:B$127,$B221,calendrier!T$123:T$127)+SUMIF(calendrier!I$123:I$127,$B221,calendrier!U$123:U$127)+SUMIF(calendrier!B$123:B$127,$B221,calendrier!V$123:V$127)+SUMIF(calendrier!I$123:I$127,$B221,calendrier!W$123:W$127)+SUMIF(calendrier!B$123:B$127,$B221,calendrier!X$123:X$127)+SUMIF(calendrier!I$123:I$127,$B221,calendrier!Y$123:Y$127)</f>
        <v>95</v>
      </c>
      <c r="S221" s="86">
        <f>SUMIF(calendrier!I$123:I$127,$B221,calendrier!P$123:P$127)+SUMIF(calendrier!B$123:B$127,$B221,calendrier!Q$123:Q$127)+SUMIF(calendrier!I$123:I$127,$B221,calendrier!R$123:R$127)+SUMIF(calendrier!B$123:B$127,$B221,calendrier!S$123:S$127)+SUMIF(calendrier!I$123:I$127,$B221,calendrier!T$123:T$127)+SUMIF(calendrier!B$123:B$127,$B221,calendrier!U$123:U$127)+SUMIF(calendrier!I$123:I$127,$B221,calendrier!V$123:V$127)+SUMIF(calendrier!B$123:B$127,$B221,calendrier!W$123:W$127)+SUMIF(calendrier!I$123:I$127,$B221,calendrier!X$123:X$127)+SUMIF(calendrier!B$123:B$127,$B221,calendrier!Y$123:Y$127)</f>
        <v>76</v>
      </c>
      <c r="T221" s="87">
        <f t="shared" si="175"/>
        <v>1.25</v>
      </c>
    </row>
    <row r="222" spans="1:20" ht="15">
      <c r="A222" s="71">
        <v>6</v>
      </c>
      <c r="B222" s="91" t="str">
        <f>calendrier!B10</f>
        <v>ROMAGNE</v>
      </c>
      <c r="C222" s="85">
        <f t="shared" si="154"/>
        <v>1</v>
      </c>
      <c r="D222" s="86">
        <f t="shared" si="165"/>
        <v>1</v>
      </c>
      <c r="E222" s="63">
        <f t="shared" si="166"/>
        <v>0</v>
      </c>
      <c r="F222" s="63">
        <f t="shared" si="167"/>
        <v>1</v>
      </c>
      <c r="G222" s="63">
        <f>SUMIF(calendrier!$B$123:$B$127,$B222,calendrier!C$123:C$127)+SUMIF(calendrier!$I$123:$I$127,$B222,calendrier!G$123:G$127)</f>
        <v>0</v>
      </c>
      <c r="H222" s="86">
        <f t="shared" si="168"/>
        <v>0</v>
      </c>
      <c r="I222" s="86">
        <f t="shared" si="169"/>
        <v>0</v>
      </c>
      <c r="J222" s="86">
        <f t="shared" si="170"/>
        <v>0</v>
      </c>
      <c r="K222" s="86">
        <f t="shared" si="171"/>
        <v>0</v>
      </c>
      <c r="L222" s="86">
        <f t="shared" si="172"/>
        <v>0</v>
      </c>
      <c r="M222" s="86">
        <f t="shared" si="173"/>
        <v>1</v>
      </c>
      <c r="N222" s="86">
        <f>SUMIF(calendrier!$I$123:$I$127,$B222,calendrier!H$123:H$127)+SUMIF(calendrier!$B$123:$B$127,$B222,calendrier!D$123:D$127)</f>
        <v>0</v>
      </c>
      <c r="O222" s="63">
        <f>SUMIF(calendrier!$B$123:$B$127,$B222,calendrier!E$123:E$127)+SUMIF(calendrier!$I$123:$I$127,$B222,calendrier!F$123:F$127)</f>
        <v>0</v>
      </c>
      <c r="P222" s="63">
        <f>SUMIF(calendrier!$B$123:$B$127,$B222,calendrier!F$123:F$127)+SUMIF(calendrier!$I$123:$I$127,$B222,calendrier!E$123:E$127)</f>
        <v>3</v>
      </c>
      <c r="Q222" s="87">
        <f t="shared" si="174"/>
        <v>0</v>
      </c>
      <c r="R222" s="86">
        <f>SUMIF(calendrier!$B$123:$B$127,$B222,calendrier!P$123:P$127)+SUMIF(calendrier!I$123:I$127,$B222,calendrier!Q$123:Q$127)+SUMIF(calendrier!B$123:B$127,$B222,calendrier!R$123:R$127)+SUMIF(calendrier!I$123:I$127,$B222,calendrier!S$123:S$127)+SUMIF(calendrier!B$123:B$127,$B222,calendrier!T$123:T$127)+SUMIF(calendrier!I$123:I$127,$B222,calendrier!U$123:U$127)+SUMIF(calendrier!B$123:B$127,$B222,calendrier!V$123:V$127)+SUMIF(calendrier!I$123:I$127,$B222,calendrier!W$123:W$127)+SUMIF(calendrier!B$123:B$127,$B222,calendrier!X$123:X$127)+SUMIF(calendrier!I$123:I$127,$B222,calendrier!Y$123:Y$127)</f>
        <v>67</v>
      </c>
      <c r="S222" s="86">
        <f>SUMIF(calendrier!I$123:I$127,$B222,calendrier!P$123:P$127)+SUMIF(calendrier!B$123:B$127,$B222,calendrier!Q$123:Q$127)+SUMIF(calendrier!I$123:I$127,$B222,calendrier!R$123:R$127)+SUMIF(calendrier!B$123:B$127,$B222,calendrier!S$123:S$127)+SUMIF(calendrier!I$123:I$127,$B222,calendrier!T$123:T$127)+SUMIF(calendrier!B$123:B$127,$B222,calendrier!U$123:U$127)+SUMIF(calendrier!I$123:I$127,$B222,calendrier!V$123:V$127)+SUMIF(calendrier!B$123:B$127,$B222,calendrier!W$123:W$127)+SUMIF(calendrier!I$123:I$127,$B222,calendrier!X$123:X$127)+SUMIF(calendrier!B$123:B$127,$B222,calendrier!Y$123:Y$127)</f>
        <v>77</v>
      </c>
      <c r="T222" s="87">
        <f t="shared" si="175"/>
        <v>0.8701298701298701</v>
      </c>
    </row>
    <row r="223" spans="1:20" ht="15">
      <c r="A223" s="71">
        <v>7</v>
      </c>
      <c r="B223" s="91" t="str">
        <f>calendrier!B11</f>
        <v>ST BRICE EN COGLES</v>
      </c>
      <c r="C223" s="85">
        <f t="shared" si="154"/>
        <v>3</v>
      </c>
      <c r="D223" s="86">
        <f t="shared" si="165"/>
        <v>1</v>
      </c>
      <c r="E223" s="63">
        <f t="shared" si="166"/>
        <v>1</v>
      </c>
      <c r="F223" s="63">
        <f t="shared" si="167"/>
        <v>0</v>
      </c>
      <c r="G223" s="63">
        <f>SUMIF(calendrier!$B$123:$B$127,$B223,calendrier!C$123:C$127)+SUMIF(calendrier!$I$123:$I$127,$B223,calendrier!G$123:G$127)</f>
        <v>0</v>
      </c>
      <c r="H223" s="86">
        <f t="shared" si="168"/>
        <v>0</v>
      </c>
      <c r="I223" s="86">
        <f t="shared" si="169"/>
        <v>0</v>
      </c>
      <c r="J223" s="86">
        <f t="shared" si="170"/>
        <v>1</v>
      </c>
      <c r="K223" s="86">
        <f t="shared" si="171"/>
        <v>0</v>
      </c>
      <c r="L223" s="86">
        <f t="shared" si="172"/>
        <v>0</v>
      </c>
      <c r="M223" s="86">
        <f t="shared" si="173"/>
        <v>0</v>
      </c>
      <c r="N223" s="86">
        <f>SUMIF(calendrier!$I$123:$I$127,$B223,calendrier!H$123:H$127)+SUMIF(calendrier!$B$123:$B$127,$B223,calendrier!D$123:D$127)</f>
        <v>0</v>
      </c>
      <c r="O223" s="63">
        <f>SUMIF(calendrier!$B$123:$B$127,$B223,calendrier!E$123:E$127)+SUMIF(calendrier!$I$123:$I$127,$B223,calendrier!F$123:F$127)</f>
        <v>3</v>
      </c>
      <c r="P223" s="63">
        <f>SUMIF(calendrier!$B$123:$B$127,$B223,calendrier!F$123:F$127)+SUMIF(calendrier!$I$123:$I$127,$B223,calendrier!E$123:E$127)</f>
        <v>2</v>
      </c>
      <c r="Q223" s="87">
        <f t="shared" si="174"/>
        <v>1.5</v>
      </c>
      <c r="R223" s="86">
        <f>SUMIF(calendrier!$B$123:$B$127,$B223,calendrier!P$123:P$127)+SUMIF(calendrier!I$123:I$127,$B223,calendrier!Q$123:Q$127)+SUMIF(calendrier!B$123:B$127,$B223,calendrier!R$123:R$127)+SUMIF(calendrier!I$123:I$127,$B223,calendrier!S$123:S$127)+SUMIF(calendrier!B$123:B$127,$B223,calendrier!T$123:T$127)+SUMIF(calendrier!I$123:I$127,$B223,calendrier!U$123:U$127)+SUMIF(calendrier!B$123:B$127,$B223,calendrier!V$123:V$127)+SUMIF(calendrier!I$123:I$127,$B223,calendrier!W$123:W$127)+SUMIF(calendrier!B$123:B$127,$B223,calendrier!X$123:X$127)+SUMIF(calendrier!I$123:I$127,$B223,calendrier!Y$123:Y$127)</f>
        <v>109</v>
      </c>
      <c r="S223" s="86">
        <f>SUMIF(calendrier!I$123:I$127,$B223,calendrier!P$123:P$127)+SUMIF(calendrier!B$123:B$127,$B223,calendrier!Q$123:Q$127)+SUMIF(calendrier!I$123:I$127,$B223,calendrier!R$123:R$127)+SUMIF(calendrier!B$123:B$127,$B223,calendrier!S$123:S$127)+SUMIF(calendrier!I$123:I$127,$B223,calendrier!T$123:T$127)+SUMIF(calendrier!B$123:B$127,$B223,calendrier!U$123:U$127)+SUMIF(calendrier!I$123:I$127,$B223,calendrier!V$123:V$127)+SUMIF(calendrier!B$123:B$127,$B223,calendrier!W$123:W$127)+SUMIF(calendrier!I$123:I$127,$B223,calendrier!X$123:X$127)+SUMIF(calendrier!B$123:B$127,$B223,calendrier!Y$123:Y$127)</f>
        <v>102</v>
      </c>
      <c r="T223" s="87">
        <f t="shared" si="175"/>
        <v>1.0686274509803921</v>
      </c>
    </row>
    <row r="224" spans="1:20" ht="15">
      <c r="A224" s="71">
        <v>8</v>
      </c>
      <c r="B224" s="91" t="str">
        <f>calendrier!B12</f>
        <v>JAVENE 2</v>
      </c>
      <c r="C224" s="85">
        <f t="shared" si="154"/>
        <v>4</v>
      </c>
      <c r="D224" s="86">
        <f t="shared" si="165"/>
        <v>1</v>
      </c>
      <c r="E224" s="63">
        <f t="shared" si="166"/>
        <v>1</v>
      </c>
      <c r="F224" s="63">
        <f t="shared" si="167"/>
        <v>0</v>
      </c>
      <c r="G224" s="63">
        <f>SUMIF(calendrier!$B$123:$B$127,$B224,calendrier!C$123:C$127)+SUMIF(calendrier!$I$123:$I$127,$B224,calendrier!G$123:G$127)</f>
        <v>0</v>
      </c>
      <c r="H224" s="86">
        <f t="shared" si="168"/>
        <v>1</v>
      </c>
      <c r="I224" s="86">
        <f t="shared" si="169"/>
        <v>0</v>
      </c>
      <c r="J224" s="86">
        <f t="shared" si="170"/>
        <v>0</v>
      </c>
      <c r="K224" s="86">
        <f t="shared" si="171"/>
        <v>0</v>
      </c>
      <c r="L224" s="86">
        <f t="shared" si="172"/>
        <v>0</v>
      </c>
      <c r="M224" s="86">
        <f t="shared" si="173"/>
        <v>0</v>
      </c>
      <c r="N224" s="86">
        <f>SUMIF(calendrier!$I$123:$I$127,$B224,calendrier!H$123:H$127)+SUMIF(calendrier!$B$123:$B$127,$B224,calendrier!D$123:D$127)</f>
        <v>0</v>
      </c>
      <c r="O224" s="63">
        <f>SUMIF(calendrier!$B$123:$B$127,$B224,calendrier!E$123:E$127)+SUMIF(calendrier!$I$123:$I$127,$B224,calendrier!F$123:F$127)</f>
        <v>3</v>
      </c>
      <c r="P224" s="63">
        <f>SUMIF(calendrier!$B$123:$B$127,$B224,calendrier!F$123:F$127)+SUMIF(calendrier!$I$123:$I$127,$B224,calendrier!E$123:E$127)</f>
        <v>0</v>
      </c>
      <c r="Q224" s="87" t="e">
        <f t="shared" si="174"/>
        <v>#DIV/0!</v>
      </c>
      <c r="R224" s="86">
        <f>SUMIF(calendrier!$B$123:$B$127,$B224,calendrier!P$123:P$127)+SUMIF(calendrier!I$123:I$127,$B224,calendrier!Q$123:Q$127)+SUMIF(calendrier!B$123:B$127,$B224,calendrier!R$123:R$127)+SUMIF(calendrier!I$123:I$127,$B224,calendrier!S$123:S$127)+SUMIF(calendrier!B$123:B$127,$B224,calendrier!T$123:T$127)+SUMIF(calendrier!I$123:I$127,$B224,calendrier!U$123:U$127)+SUMIF(calendrier!B$123:B$127,$B224,calendrier!V$123:V$127)+SUMIF(calendrier!I$123:I$127,$B224,calendrier!W$123:W$127)+SUMIF(calendrier!B$123:B$127,$B224,calendrier!X$123:X$127)+SUMIF(calendrier!I$123:I$127,$B224,calendrier!Y$123:Y$127)</f>
        <v>77</v>
      </c>
      <c r="S224" s="86">
        <f>SUMIF(calendrier!I$123:I$127,$B224,calendrier!P$123:P$127)+SUMIF(calendrier!B$123:B$127,$B224,calendrier!Q$123:Q$127)+SUMIF(calendrier!I$123:I$127,$B224,calendrier!R$123:R$127)+SUMIF(calendrier!B$123:B$127,$B224,calendrier!S$123:S$127)+SUMIF(calendrier!I$123:I$127,$B224,calendrier!T$123:T$127)+SUMIF(calendrier!B$123:B$127,$B224,calendrier!U$123:U$127)+SUMIF(calendrier!I$123:I$127,$B224,calendrier!V$123:V$127)+SUMIF(calendrier!B$123:B$127,$B224,calendrier!W$123:W$127)+SUMIF(calendrier!I$123:I$127,$B224,calendrier!X$123:X$127)+SUMIF(calendrier!B$123:B$127,$B224,calendrier!Y$123:Y$127)</f>
        <v>67</v>
      </c>
      <c r="T224" s="87">
        <f t="shared" si="175"/>
        <v>1.1492537313432836</v>
      </c>
    </row>
    <row r="225" spans="1:20" ht="15">
      <c r="A225" s="71">
        <v>9</v>
      </c>
      <c r="B225" s="91" t="str">
        <f>calendrier!B13</f>
        <v>ST PIERRE LA COUR</v>
      </c>
      <c r="C225" s="85">
        <f t="shared" si="154"/>
        <v>1</v>
      </c>
      <c r="D225" s="86">
        <f t="shared" si="165"/>
        <v>1</v>
      </c>
      <c r="E225" s="63">
        <f t="shared" si="166"/>
        <v>0</v>
      </c>
      <c r="F225" s="63">
        <f t="shared" si="167"/>
        <v>1</v>
      </c>
      <c r="G225" s="63">
        <f>SUMIF(calendrier!$B$123:$B$127,$B225,calendrier!C$123:C$127)+SUMIF(calendrier!$I$123:$I$127,$B225,calendrier!G$123:G$127)</f>
        <v>0</v>
      </c>
      <c r="H225" s="86">
        <f t="shared" si="168"/>
        <v>0</v>
      </c>
      <c r="I225" s="86">
        <f t="shared" si="169"/>
        <v>0</v>
      </c>
      <c r="J225" s="86">
        <f t="shared" si="170"/>
        <v>0</v>
      </c>
      <c r="K225" s="86">
        <f t="shared" si="171"/>
        <v>0</v>
      </c>
      <c r="L225" s="86">
        <f t="shared" si="172"/>
        <v>1</v>
      </c>
      <c r="M225" s="86">
        <f t="shared" si="173"/>
        <v>0</v>
      </c>
      <c r="N225" s="86">
        <f>SUMIF(calendrier!$I$123:$I$127,$B225,calendrier!H$123:H$127)+SUMIF(calendrier!$B$123:$B$127,$B225,calendrier!D$123:D$127)</f>
        <v>0</v>
      </c>
      <c r="O225" s="63">
        <f>SUMIF(calendrier!$B$123:$B$127,$B225,calendrier!E$123:E$127)+SUMIF(calendrier!$I$123:$I$127,$B225,calendrier!F$123:F$127)</f>
        <v>1</v>
      </c>
      <c r="P225" s="63">
        <f>SUMIF(calendrier!$B$123:$B$127,$B225,calendrier!F$123:F$127)+SUMIF(calendrier!$I$123:$I$127,$B225,calendrier!E$123:E$127)</f>
        <v>3</v>
      </c>
      <c r="Q225" s="87">
        <f t="shared" si="174"/>
        <v>0.3333333333333333</v>
      </c>
      <c r="R225" s="86">
        <f>SUMIF(calendrier!$B$123:$B$127,$B225,calendrier!P$123:P$127)+SUMIF(calendrier!I$123:I$127,$B225,calendrier!Q$123:Q$127)+SUMIF(calendrier!B$123:B$127,$B225,calendrier!R$123:R$127)+SUMIF(calendrier!I$123:I$127,$B225,calendrier!S$123:S$127)+SUMIF(calendrier!B$123:B$127,$B225,calendrier!T$123:T$127)+SUMIF(calendrier!I$123:I$127,$B225,calendrier!U$123:U$127)+SUMIF(calendrier!B$123:B$127,$B225,calendrier!V$123:V$127)+SUMIF(calendrier!I$123:I$127,$B225,calendrier!W$123:W$127)+SUMIF(calendrier!B$123:B$127,$B225,calendrier!X$123:X$127)+SUMIF(calendrier!I$123:I$127,$B225,calendrier!Y$123:Y$127)</f>
        <v>76</v>
      </c>
      <c r="S225" s="86">
        <f>SUMIF(calendrier!I$123:I$127,$B225,calendrier!P$123:P$127)+SUMIF(calendrier!B$123:B$127,$B225,calendrier!Q$123:Q$127)+SUMIF(calendrier!I$123:I$127,$B225,calendrier!R$123:R$127)+SUMIF(calendrier!B$123:B$127,$B225,calendrier!S$123:S$127)+SUMIF(calendrier!I$123:I$127,$B225,calendrier!T$123:T$127)+SUMIF(calendrier!B$123:B$127,$B225,calendrier!U$123:U$127)+SUMIF(calendrier!I$123:I$127,$B225,calendrier!V$123:V$127)+SUMIF(calendrier!B$123:B$127,$B225,calendrier!W$123:W$127)+SUMIF(calendrier!I$123:I$127,$B225,calendrier!X$123:X$127)+SUMIF(calendrier!B$123:B$127,$B225,calendrier!Y$123:Y$127)</f>
        <v>95</v>
      </c>
      <c r="T225" s="87">
        <f t="shared" si="175"/>
        <v>0.8</v>
      </c>
    </row>
    <row r="226" spans="1:20" ht="15">
      <c r="A226" s="71">
        <v>10</v>
      </c>
      <c r="B226" s="91" t="str">
        <f>calendrier!B14</f>
        <v>MONTENAY</v>
      </c>
      <c r="C226" s="85">
        <f t="shared" si="154"/>
        <v>2</v>
      </c>
      <c r="D226" s="86">
        <f t="shared" si="165"/>
        <v>1</v>
      </c>
      <c r="E226" s="63">
        <f t="shared" si="166"/>
        <v>0</v>
      </c>
      <c r="F226" s="63">
        <f t="shared" si="167"/>
        <v>1</v>
      </c>
      <c r="G226" s="63">
        <f>SUMIF(calendrier!$B$123:$B$127,$B226,calendrier!C$123:C$127)+SUMIF(calendrier!$I$123:$I$127,$B226,calendrier!G$123:G$127)</f>
        <v>0</v>
      </c>
      <c r="H226" s="86">
        <f t="shared" si="168"/>
        <v>0</v>
      </c>
      <c r="I226" s="86">
        <f t="shared" si="169"/>
        <v>0</v>
      </c>
      <c r="J226" s="86">
        <f t="shared" si="170"/>
        <v>0</v>
      </c>
      <c r="K226" s="86">
        <f t="shared" si="171"/>
        <v>1</v>
      </c>
      <c r="L226" s="86">
        <f t="shared" si="172"/>
        <v>0</v>
      </c>
      <c r="M226" s="86">
        <f t="shared" si="173"/>
        <v>0</v>
      </c>
      <c r="N226" s="86">
        <f>SUMIF(calendrier!$I$123:$I$127,$B226,calendrier!H$123:H$127)+SUMIF(calendrier!$B$123:$B$127,$B226,calendrier!D$123:D$127)</f>
        <v>0</v>
      </c>
      <c r="O226" s="63">
        <f>SUMIF(calendrier!$B$123:$B$127,$B226,calendrier!E$123:E$127)+SUMIF(calendrier!$I$123:$I$127,$B226,calendrier!F$123:F$127)</f>
        <v>2</v>
      </c>
      <c r="P226" s="63">
        <f>SUMIF(calendrier!$B$123:$B$127,$B226,calendrier!F$123:F$127)+SUMIF(calendrier!$I$123:$I$127,$B226,calendrier!E$123:E$127)</f>
        <v>3</v>
      </c>
      <c r="Q226" s="87">
        <f t="shared" si="174"/>
        <v>0.6666666666666666</v>
      </c>
      <c r="R226" s="86">
        <f>SUMIF(calendrier!$B$123:$B$127,$B226,calendrier!P$123:P$127)+SUMIF(calendrier!I$123:I$127,$B226,calendrier!Q$123:Q$127)+SUMIF(calendrier!B$123:B$127,$B226,calendrier!R$123:R$127)+SUMIF(calendrier!I$123:I$127,$B226,calendrier!S$123:S$127)+SUMIF(calendrier!B$123:B$127,$B226,calendrier!T$123:T$127)+SUMIF(calendrier!I$123:I$127,$B226,calendrier!U$123:U$127)+SUMIF(calendrier!B$123:B$127,$B226,calendrier!V$123:V$127)+SUMIF(calendrier!I$123:I$127,$B226,calendrier!W$123:W$127)+SUMIF(calendrier!B$123:B$127,$B226,calendrier!X$123:X$127)+SUMIF(calendrier!I$123:I$127,$B226,calendrier!Y$123:Y$127)</f>
        <v>102</v>
      </c>
      <c r="S226" s="86">
        <f>SUMIF(calendrier!I$123:I$127,$B226,calendrier!P$123:P$127)+SUMIF(calendrier!B$123:B$127,$B226,calendrier!Q$123:Q$127)+SUMIF(calendrier!I$123:I$127,$B226,calendrier!R$123:R$127)+SUMIF(calendrier!B$123:B$127,$B226,calendrier!S$123:S$127)+SUMIF(calendrier!I$123:I$127,$B226,calendrier!T$123:T$127)+SUMIF(calendrier!B$123:B$127,$B226,calendrier!U$123:U$127)+SUMIF(calendrier!I$123:I$127,$B226,calendrier!V$123:V$127)+SUMIF(calendrier!B$123:B$127,$B226,calendrier!W$123:W$127)+SUMIF(calendrier!I$123:I$127,$B226,calendrier!X$123:X$127)+SUMIF(calendrier!B$123:B$127,$B226,calendrier!Y$123:Y$127)</f>
        <v>109</v>
      </c>
      <c r="T226" s="87">
        <f t="shared" si="175"/>
        <v>0.9357798165137615</v>
      </c>
    </row>
    <row r="227" spans="3:16" ht="15">
      <c r="C227" s="85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2:16" ht="15">
      <c r="B228" s="71" t="s">
        <v>48</v>
      </c>
      <c r="C228" s="85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2:20" ht="15">
      <c r="B229" s="72"/>
      <c r="C229" s="93"/>
      <c r="D229" s="74"/>
      <c r="E229" s="74"/>
      <c r="F229" s="74"/>
      <c r="G229" s="75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6"/>
    </row>
    <row r="230" spans="2:20" ht="15">
      <c r="B230" s="90" t="s">
        <v>16</v>
      </c>
      <c r="C230" s="93"/>
      <c r="D230" s="80" t="s">
        <v>18</v>
      </c>
      <c r="E230" s="80" t="s">
        <v>19</v>
      </c>
      <c r="F230" s="80" t="s">
        <v>20</v>
      </c>
      <c r="G230" s="80" t="s">
        <v>54</v>
      </c>
      <c r="H230" s="80" t="s">
        <v>21</v>
      </c>
      <c r="I230" s="80" t="s">
        <v>22</v>
      </c>
      <c r="J230" s="80" t="s">
        <v>23</v>
      </c>
      <c r="K230" s="80" t="s">
        <v>24</v>
      </c>
      <c r="L230" s="80" t="s">
        <v>25</v>
      </c>
      <c r="M230" s="80" t="s">
        <v>26</v>
      </c>
      <c r="N230" s="80" t="s">
        <v>55</v>
      </c>
      <c r="O230" s="80" t="s">
        <v>27</v>
      </c>
      <c r="P230" s="80" t="s">
        <v>28</v>
      </c>
      <c r="Q230" s="80" t="s">
        <v>29</v>
      </c>
      <c r="R230" s="80" t="s">
        <v>30</v>
      </c>
      <c r="S230" s="80" t="s">
        <v>31</v>
      </c>
      <c r="T230" s="80" t="s">
        <v>29</v>
      </c>
    </row>
    <row r="231" spans="1:20" ht="15">
      <c r="A231" s="71">
        <v>1</v>
      </c>
      <c r="B231" s="91" t="str">
        <f>calendrier!B5</f>
        <v>LE PERTRE 1</v>
      </c>
      <c r="C231" s="85">
        <f t="shared" si="154"/>
        <v>1</v>
      </c>
      <c r="D231" s="86">
        <f t="shared" si="165"/>
        <v>1</v>
      </c>
      <c r="E231" s="63">
        <f aca="true" t="shared" si="176" ref="E231:E240">H231+I231+J231</f>
        <v>0</v>
      </c>
      <c r="F231" s="63">
        <f aca="true" t="shared" si="177" ref="F231:F240">K231+L231+M231</f>
        <v>1</v>
      </c>
      <c r="G231" s="63">
        <f>SUMIF(calendrier!$B$130:$B$134,$B231,calendrier!C$130:C$134)+SUMIF(calendrier!$I$130:$I$134,$B231,calendrier!G$130:G$134)</f>
        <v>0</v>
      </c>
      <c r="H231" s="86">
        <f aca="true" t="shared" si="178" ref="H231:H240">IF($O231-$P231=3,1,0)</f>
        <v>0</v>
      </c>
      <c r="I231" s="86">
        <f aca="true" t="shared" si="179" ref="I231:I240">IF($O231-$P231=2,1,0)</f>
        <v>0</v>
      </c>
      <c r="J231" s="86">
        <f aca="true" t="shared" si="180" ref="J231:J240">IF($O231-$P231=1,1,0)</f>
        <v>0</v>
      </c>
      <c r="K231" s="86">
        <f aca="true" t="shared" si="181" ref="K231:K240">IF($O231-$P231=-1,1,0)</f>
        <v>0</v>
      </c>
      <c r="L231" s="86">
        <f aca="true" t="shared" si="182" ref="L231:L240">IF($O231-$P231=-2,1,0)</f>
        <v>0</v>
      </c>
      <c r="M231" s="86">
        <f aca="true" t="shared" si="183" ref="M231:M240">IF($O231-$P231=-3,1,0)</f>
        <v>1</v>
      </c>
      <c r="N231" s="86">
        <f>SUMIF(calendrier!$I$130:$I$134,$B231,calendrier!H$130:H$134)+SUMIF(calendrier!$B$130:$B$134,$B231,calendrier!D$130:D$134)</f>
        <v>0</v>
      </c>
      <c r="O231" s="63">
        <f>SUMIF(calendrier!$B$130:$B$134,$B231,calendrier!E$130:E$134)+SUMIF(calendrier!$I$130:$I$134,$B231,calendrier!F$130:F$134)</f>
        <v>0</v>
      </c>
      <c r="P231" s="63">
        <f>SUMIF(calendrier!$B$130:$B$134,$B231,calendrier!F$130:F$134)+SUMIF(calendrier!$I$130:$I$134,$B231,calendrier!E$130:E$134)</f>
        <v>3</v>
      </c>
      <c r="Q231" s="87">
        <f aca="true" t="shared" si="184" ref="Q231:Q240">O231/P231</f>
        <v>0</v>
      </c>
      <c r="R231" s="86">
        <f>SUMIF(calendrier!$B$130:$B$134,$B231,calendrier!P$130:P$134)+SUMIF(calendrier!I$130:I$134,$B231,calendrier!Q$130:Q$134)+SUMIF(calendrier!B$130:B$134,$B231,calendrier!R$130:R$134)+SUMIF(calendrier!I$130:I$134,$B231,calendrier!S$130:S$134)+SUMIF(calendrier!B$130:B$134,$B231,calendrier!T$130:T$134)+SUMIF(calendrier!I$130:I$134,$B231,calendrier!U$130:U$134)+SUMIF(calendrier!B$130:B$134,$B231,calendrier!V$130:V$134)+SUMIF(calendrier!I$130:I$134,$B231,calendrier!W$130:W$134)+SUMIF(calendrier!B$130:B$134,$B231,calendrier!X$130:X$134)+SUMIF(calendrier!I$130:I$134,$B231,calendrier!Y$130:Y$134)</f>
        <v>51</v>
      </c>
      <c r="S231" s="86">
        <f>SUMIF(calendrier!I$130:I$134,$B231,calendrier!P$130:P$134)+SUMIF(calendrier!B$130:B$134,$B231,calendrier!Q$130:Q$134)+SUMIF(calendrier!I$130:I$134,$B231,calendrier!R$130:R$134)+SUMIF(calendrier!B$130:B$134,$B231,calendrier!S$130:S$134)+SUMIF(calendrier!I$130:I$134,$B231,calendrier!T$130:T$134)+SUMIF(calendrier!B$130:B$134,$B231,calendrier!U$130:U$134)+SUMIF(calendrier!I$130:I$134,$B231,calendrier!V$130:V$134)+SUMIF(calendrier!B$130:B$134,$B231,calendrier!W$130:W$134)+SUMIF(calendrier!I$130:I$134,$B231,calendrier!X$130:X$134)+SUMIF(calendrier!B$130:B$134,$B231,calendrier!Y$130:Y$134)</f>
        <v>75</v>
      </c>
      <c r="T231" s="87">
        <f aca="true" t="shared" si="185" ref="T231:T240">R231/S231</f>
        <v>0.68</v>
      </c>
    </row>
    <row r="232" spans="1:20" ht="15">
      <c r="A232" s="71">
        <v>2</v>
      </c>
      <c r="B232" s="91" t="str">
        <f>calendrier!B6</f>
        <v>GOSNE</v>
      </c>
      <c r="C232" s="85">
        <f t="shared" si="154"/>
        <v>4</v>
      </c>
      <c r="D232" s="86">
        <f t="shared" si="165"/>
        <v>1</v>
      </c>
      <c r="E232" s="63">
        <f t="shared" si="176"/>
        <v>1</v>
      </c>
      <c r="F232" s="63">
        <f t="shared" si="177"/>
        <v>0</v>
      </c>
      <c r="G232" s="63">
        <f>SUMIF(calendrier!$B$130:$B$134,$B232,calendrier!C$130:C$134)+SUMIF(calendrier!$I$130:$I$134,$B232,calendrier!G$130:G$134)</f>
        <v>0</v>
      </c>
      <c r="H232" s="86">
        <f t="shared" si="178"/>
        <v>0</v>
      </c>
      <c r="I232" s="86">
        <f t="shared" si="179"/>
        <v>1</v>
      </c>
      <c r="J232" s="86">
        <f t="shared" si="180"/>
        <v>0</v>
      </c>
      <c r="K232" s="86">
        <f t="shared" si="181"/>
        <v>0</v>
      </c>
      <c r="L232" s="86">
        <f t="shared" si="182"/>
        <v>0</v>
      </c>
      <c r="M232" s="86">
        <f t="shared" si="183"/>
        <v>0</v>
      </c>
      <c r="N232" s="86">
        <f>SUMIF(calendrier!$I$130:$I$134,$B232,calendrier!H$130:H$134)+SUMIF(calendrier!$B$130:$B$134,$B232,calendrier!D$130:D$134)</f>
        <v>0</v>
      </c>
      <c r="O232" s="63">
        <f>SUMIF(calendrier!$B$130:$B$134,$B232,calendrier!E$130:E$134)+SUMIF(calendrier!$I$130:$I$134,$B232,calendrier!F$130:F$134)</f>
        <v>3</v>
      </c>
      <c r="P232" s="63">
        <f>SUMIF(calendrier!$B$130:$B$134,$B232,calendrier!F$130:F$134)+SUMIF(calendrier!$I$130:$I$134,$B232,calendrier!E$130:E$134)</f>
        <v>1</v>
      </c>
      <c r="Q232" s="87">
        <f t="shared" si="184"/>
        <v>3</v>
      </c>
      <c r="R232" s="86">
        <f>SUMIF(calendrier!$B$130:$B$134,$B232,calendrier!P$130:P$134)+SUMIF(calendrier!I$130:I$134,$B232,calendrier!Q$130:Q$134)+SUMIF(calendrier!B$130:B$134,$B232,calendrier!R$130:R$134)+SUMIF(calendrier!I$130:I$134,$B232,calendrier!S$130:S$134)+SUMIF(calendrier!B$130:B$134,$B232,calendrier!T$130:T$134)+SUMIF(calendrier!I$130:I$134,$B232,calendrier!U$130:U$134)+SUMIF(calendrier!B$130:B$134,$B232,calendrier!V$130:V$134)+SUMIF(calendrier!I$130:I$134,$B232,calendrier!W$130:W$134)+SUMIF(calendrier!B$130:B$134,$B232,calendrier!X$130:X$134)+SUMIF(calendrier!I$130:I$134,$B232,calendrier!Y$130:Y$134)</f>
        <v>100</v>
      </c>
      <c r="S232" s="86">
        <f>SUMIF(calendrier!I$130:I$134,$B232,calendrier!P$130:P$134)+SUMIF(calendrier!B$130:B$134,$B232,calendrier!Q$130:Q$134)+SUMIF(calendrier!I$130:I$134,$B232,calendrier!R$130:R$134)+SUMIF(calendrier!B$130:B$134,$B232,calendrier!S$130:S$134)+SUMIF(calendrier!I$130:I$134,$B232,calendrier!T$130:T$134)+SUMIF(calendrier!B$130:B$134,$B232,calendrier!U$130:U$134)+SUMIF(calendrier!I$130:I$134,$B232,calendrier!V$130:V$134)+SUMIF(calendrier!B$130:B$134,$B232,calendrier!W$130:W$134)+SUMIF(calendrier!I$130:I$134,$B232,calendrier!X$130:X$134)+SUMIF(calendrier!B$130:B$134,$B232,calendrier!Y$130:Y$134)</f>
        <v>80</v>
      </c>
      <c r="T232" s="87">
        <f t="shared" si="185"/>
        <v>1.25</v>
      </c>
    </row>
    <row r="233" spans="1:20" ht="15">
      <c r="A233" s="71">
        <v>3</v>
      </c>
      <c r="B233" s="91" t="str">
        <f>calendrier!B7</f>
        <v>JAVENE 1</v>
      </c>
      <c r="C233" s="85">
        <f t="shared" si="154"/>
        <v>4</v>
      </c>
      <c r="D233" s="86">
        <f t="shared" si="165"/>
        <v>1</v>
      </c>
      <c r="E233" s="63">
        <f t="shared" si="176"/>
        <v>1</v>
      </c>
      <c r="F233" s="63">
        <f t="shared" si="177"/>
        <v>0</v>
      </c>
      <c r="G233" s="63">
        <f>SUMIF(calendrier!$B$130:$B$134,$B233,calendrier!C$130:C$134)+SUMIF(calendrier!$I$130:$I$134,$B233,calendrier!G$130:G$134)</f>
        <v>0</v>
      </c>
      <c r="H233" s="86">
        <f t="shared" si="178"/>
        <v>1</v>
      </c>
      <c r="I233" s="86">
        <f t="shared" si="179"/>
        <v>0</v>
      </c>
      <c r="J233" s="86">
        <f t="shared" si="180"/>
        <v>0</v>
      </c>
      <c r="K233" s="86">
        <f t="shared" si="181"/>
        <v>0</v>
      </c>
      <c r="L233" s="86">
        <f t="shared" si="182"/>
        <v>0</v>
      </c>
      <c r="M233" s="86">
        <f t="shared" si="183"/>
        <v>0</v>
      </c>
      <c r="N233" s="86">
        <f>SUMIF(calendrier!$I$130:$I$134,$B233,calendrier!H$130:H$134)+SUMIF(calendrier!$B$130:$B$134,$B233,calendrier!D$130:D$134)</f>
        <v>0</v>
      </c>
      <c r="O233" s="63">
        <f>SUMIF(calendrier!$B$130:$B$134,$B233,calendrier!E$130:E$134)+SUMIF(calendrier!$I$130:$I$134,$B233,calendrier!F$130:F$134)</f>
        <v>3</v>
      </c>
      <c r="P233" s="63">
        <f>SUMIF(calendrier!$B$130:$B$134,$B233,calendrier!F$130:F$134)+SUMIF(calendrier!$I$130:$I$134,$B233,calendrier!E$130:E$134)</f>
        <v>0</v>
      </c>
      <c r="Q233" s="87" t="e">
        <f t="shared" si="184"/>
        <v>#DIV/0!</v>
      </c>
      <c r="R233" s="86">
        <f>SUMIF(calendrier!$B$130:$B$134,$B233,calendrier!P$130:P$134)+SUMIF(calendrier!I$130:I$134,$B233,calendrier!Q$130:Q$134)+SUMIF(calendrier!B$130:B$134,$B233,calendrier!R$130:R$134)+SUMIF(calendrier!I$130:I$134,$B233,calendrier!S$130:S$134)+SUMIF(calendrier!B$130:B$134,$B233,calendrier!T$130:T$134)+SUMIF(calendrier!I$130:I$134,$B233,calendrier!U$130:U$134)+SUMIF(calendrier!B$130:B$134,$B233,calendrier!V$130:V$134)+SUMIF(calendrier!I$130:I$134,$B233,calendrier!W$130:W$134)+SUMIF(calendrier!B$130:B$134,$B233,calendrier!X$130:X$134)+SUMIF(calendrier!I$130:I$134,$B233,calendrier!Y$130:Y$134)</f>
        <v>75</v>
      </c>
      <c r="S233" s="86">
        <f>SUMIF(calendrier!I$130:I$134,$B233,calendrier!P$130:P$134)+SUMIF(calendrier!B$130:B$134,$B233,calendrier!Q$130:Q$134)+SUMIF(calendrier!I$130:I$134,$B233,calendrier!R$130:R$134)+SUMIF(calendrier!B$130:B$134,$B233,calendrier!S$130:S$134)+SUMIF(calendrier!I$130:I$134,$B233,calendrier!T$130:T$134)+SUMIF(calendrier!B$130:B$134,$B233,calendrier!U$130:U$134)+SUMIF(calendrier!I$130:I$134,$B233,calendrier!V$130:V$134)+SUMIF(calendrier!B$130:B$134,$B233,calendrier!W$130:W$134)+SUMIF(calendrier!I$130:I$134,$B233,calendrier!X$130:X$134)+SUMIF(calendrier!B$130:B$134,$B233,calendrier!Y$130:Y$134)</f>
        <v>51</v>
      </c>
      <c r="T233" s="87">
        <f t="shared" si="185"/>
        <v>1.4705882352941178</v>
      </c>
    </row>
    <row r="234" spans="1:20" ht="15">
      <c r="A234" s="71">
        <v>4</v>
      </c>
      <c r="B234" s="91" t="str">
        <f>calendrier!B8</f>
        <v>LE PERTRE 2</v>
      </c>
      <c r="C234" s="85">
        <f t="shared" si="154"/>
        <v>4</v>
      </c>
      <c r="D234" s="86">
        <f t="shared" si="165"/>
        <v>1</v>
      </c>
      <c r="E234" s="63">
        <f t="shared" si="176"/>
        <v>1</v>
      </c>
      <c r="F234" s="63">
        <f t="shared" si="177"/>
        <v>0</v>
      </c>
      <c r="G234" s="63">
        <f>SUMIF(calendrier!$B$130:$B$134,$B234,calendrier!C$130:C$134)+SUMIF(calendrier!$I$130:$I$134,$B234,calendrier!G$130:G$134)</f>
        <v>0</v>
      </c>
      <c r="H234" s="86">
        <f t="shared" si="178"/>
        <v>0</v>
      </c>
      <c r="I234" s="86">
        <f t="shared" si="179"/>
        <v>1</v>
      </c>
      <c r="J234" s="86">
        <f t="shared" si="180"/>
        <v>0</v>
      </c>
      <c r="K234" s="86">
        <f t="shared" si="181"/>
        <v>0</v>
      </c>
      <c r="L234" s="86">
        <f t="shared" si="182"/>
        <v>0</v>
      </c>
      <c r="M234" s="86">
        <f t="shared" si="183"/>
        <v>0</v>
      </c>
      <c r="N234" s="86">
        <f>SUMIF(calendrier!$I$130:$I$134,$B234,calendrier!H$130:H$134)+SUMIF(calendrier!$B$130:$B$134,$B234,calendrier!D$130:D$134)</f>
        <v>0</v>
      </c>
      <c r="O234" s="63">
        <f>SUMIF(calendrier!$B$130:$B$134,$B234,calendrier!E$130:E$134)+SUMIF(calendrier!$I$130:$I$134,$B234,calendrier!F$130:F$134)</f>
        <v>3</v>
      </c>
      <c r="P234" s="63">
        <f>SUMIF(calendrier!$B$130:$B$134,$B234,calendrier!F$130:F$134)+SUMIF(calendrier!$I$130:$I$134,$B234,calendrier!E$130:E$134)</f>
        <v>1</v>
      </c>
      <c r="Q234" s="87">
        <f t="shared" si="184"/>
        <v>3</v>
      </c>
      <c r="R234" s="86">
        <f>SUMIF(calendrier!$B$130:$B$134,$B234,calendrier!P$130:P$134)+SUMIF(calendrier!I$130:I$134,$B234,calendrier!Q$130:Q$134)+SUMIF(calendrier!B$130:B$134,$B234,calendrier!R$130:R$134)+SUMIF(calendrier!I$130:I$134,$B234,calendrier!S$130:S$134)+SUMIF(calendrier!B$130:B$134,$B234,calendrier!T$130:T$134)+SUMIF(calendrier!I$130:I$134,$B234,calendrier!U$130:U$134)+SUMIF(calendrier!B$130:B$134,$B234,calendrier!V$130:V$134)+SUMIF(calendrier!I$130:I$134,$B234,calendrier!W$130:W$134)+SUMIF(calendrier!B$130:B$134,$B234,calendrier!X$130:X$134)+SUMIF(calendrier!I$130:I$134,$B234,calendrier!Y$130:Y$134)</f>
        <v>96</v>
      </c>
      <c r="S234" s="86">
        <f>SUMIF(calendrier!I$130:I$134,$B234,calendrier!P$130:P$134)+SUMIF(calendrier!B$130:B$134,$B234,calendrier!Q$130:Q$134)+SUMIF(calendrier!I$130:I$134,$B234,calendrier!R$130:R$134)+SUMIF(calendrier!B$130:B$134,$B234,calendrier!S$130:S$134)+SUMIF(calendrier!I$130:I$134,$B234,calendrier!T$130:T$134)+SUMIF(calendrier!B$130:B$134,$B234,calendrier!U$130:U$134)+SUMIF(calendrier!I$130:I$134,$B234,calendrier!V$130:V$134)+SUMIF(calendrier!B$130:B$134,$B234,calendrier!W$130:W$134)+SUMIF(calendrier!I$130:I$134,$B234,calendrier!X$130:X$134)+SUMIF(calendrier!B$130:B$134,$B234,calendrier!Y$130:Y$134)</f>
        <v>89</v>
      </c>
      <c r="T234" s="87">
        <f t="shared" si="185"/>
        <v>1.0786516853932584</v>
      </c>
    </row>
    <row r="235" spans="1:20" ht="15">
      <c r="A235" s="71">
        <v>5</v>
      </c>
      <c r="B235" s="91" t="str">
        <f>calendrier!B9</f>
        <v>TREMBLAY CHAUVIGNE</v>
      </c>
      <c r="C235" s="85">
        <f t="shared" si="154"/>
        <v>1</v>
      </c>
      <c r="D235" s="86">
        <f t="shared" si="165"/>
        <v>1</v>
      </c>
      <c r="E235" s="63">
        <f t="shared" si="176"/>
        <v>0</v>
      </c>
      <c r="F235" s="63">
        <f t="shared" si="177"/>
        <v>1</v>
      </c>
      <c r="G235" s="63">
        <f>SUMIF(calendrier!$B$130:$B$134,$B235,calendrier!C$130:C$134)+SUMIF(calendrier!$I$130:$I$134,$B235,calendrier!G$130:G$134)</f>
        <v>0</v>
      </c>
      <c r="H235" s="86">
        <f t="shared" si="178"/>
        <v>0</v>
      </c>
      <c r="I235" s="86">
        <f t="shared" si="179"/>
        <v>0</v>
      </c>
      <c r="J235" s="86">
        <f t="shared" si="180"/>
        <v>0</v>
      </c>
      <c r="K235" s="86">
        <f t="shared" si="181"/>
        <v>0</v>
      </c>
      <c r="L235" s="86">
        <f t="shared" si="182"/>
        <v>1</v>
      </c>
      <c r="M235" s="86">
        <f t="shared" si="183"/>
        <v>0</v>
      </c>
      <c r="N235" s="86">
        <f>SUMIF(calendrier!$I$130:$I$134,$B235,calendrier!H$130:H$134)+SUMIF(calendrier!$B$130:$B$134,$B235,calendrier!D$130:D$134)</f>
        <v>0</v>
      </c>
      <c r="O235" s="63">
        <f>SUMIF(calendrier!$B$130:$B$134,$B235,calendrier!E$130:E$134)+SUMIF(calendrier!$I$130:$I$134,$B235,calendrier!F$130:F$134)</f>
        <v>1</v>
      </c>
      <c r="P235" s="63">
        <f>SUMIF(calendrier!$B$130:$B$134,$B235,calendrier!F$130:F$134)+SUMIF(calendrier!$I$130:$I$134,$B235,calendrier!E$130:E$134)</f>
        <v>3</v>
      </c>
      <c r="Q235" s="87">
        <f t="shared" si="184"/>
        <v>0.3333333333333333</v>
      </c>
      <c r="R235" s="86">
        <f>SUMIF(calendrier!$B$130:$B$134,$B235,calendrier!P$130:P$134)+SUMIF(calendrier!I$130:I$134,$B235,calendrier!Q$130:Q$134)+SUMIF(calendrier!B$130:B$134,$B235,calendrier!R$130:R$134)+SUMIF(calendrier!I$130:I$134,$B235,calendrier!S$130:S$134)+SUMIF(calendrier!B$130:B$134,$B235,calendrier!T$130:T$134)+SUMIF(calendrier!I$130:I$134,$B235,calendrier!U$130:U$134)+SUMIF(calendrier!B$130:B$134,$B235,calendrier!V$130:V$134)+SUMIF(calendrier!I$130:I$134,$B235,calendrier!W$130:W$134)+SUMIF(calendrier!B$130:B$134,$B235,calendrier!X$130:X$134)+SUMIF(calendrier!I$130:I$134,$B235,calendrier!Y$130:Y$134)</f>
        <v>65</v>
      </c>
      <c r="S235" s="86">
        <f>SUMIF(calendrier!I$130:I$134,$B235,calendrier!P$130:P$134)+SUMIF(calendrier!B$130:B$134,$B235,calendrier!Q$130:Q$134)+SUMIF(calendrier!I$130:I$134,$B235,calendrier!R$130:R$134)+SUMIF(calendrier!B$130:B$134,$B235,calendrier!S$130:S$134)+SUMIF(calendrier!I$130:I$134,$B235,calendrier!T$130:T$134)+SUMIF(calendrier!B$130:B$134,$B235,calendrier!U$130:U$134)+SUMIF(calendrier!I$130:I$134,$B235,calendrier!V$130:V$134)+SUMIF(calendrier!B$130:B$134,$B235,calendrier!W$130:W$134)+SUMIF(calendrier!I$130:I$134,$B235,calendrier!X$130:X$134)+SUMIF(calendrier!B$130:B$134,$B235,calendrier!Y$130:Y$134)</f>
        <v>93</v>
      </c>
      <c r="T235" s="87">
        <f t="shared" si="185"/>
        <v>0.6989247311827957</v>
      </c>
    </row>
    <row r="236" spans="1:20" ht="15">
      <c r="A236" s="71">
        <v>6</v>
      </c>
      <c r="B236" s="91" t="str">
        <f>calendrier!B10</f>
        <v>ROMAGNE</v>
      </c>
      <c r="C236" s="85">
        <f t="shared" si="154"/>
        <v>2</v>
      </c>
      <c r="D236" s="86">
        <f t="shared" si="165"/>
        <v>1</v>
      </c>
      <c r="E236" s="63">
        <f t="shared" si="176"/>
        <v>0</v>
      </c>
      <c r="F236" s="63">
        <f t="shared" si="177"/>
        <v>1</v>
      </c>
      <c r="G236" s="63">
        <f>SUMIF(calendrier!$B$130:$B$134,$B236,calendrier!C$130:C$134)+SUMIF(calendrier!$I$130:$I$134,$B236,calendrier!G$130:G$134)</f>
        <v>0</v>
      </c>
      <c r="H236" s="86">
        <f t="shared" si="178"/>
        <v>0</v>
      </c>
      <c r="I236" s="86">
        <f t="shared" si="179"/>
        <v>0</v>
      </c>
      <c r="J236" s="86">
        <f t="shared" si="180"/>
        <v>0</v>
      </c>
      <c r="K236" s="86">
        <f t="shared" si="181"/>
        <v>1</v>
      </c>
      <c r="L236" s="86">
        <f t="shared" si="182"/>
        <v>0</v>
      </c>
      <c r="M236" s="86">
        <f t="shared" si="183"/>
        <v>0</v>
      </c>
      <c r="N236" s="86">
        <f>SUMIF(calendrier!$I$130:$I$134,$B236,calendrier!H$130:H$134)+SUMIF(calendrier!$B$130:$B$134,$B236,calendrier!D$130:D$134)</f>
        <v>0</v>
      </c>
      <c r="O236" s="63">
        <f>SUMIF(calendrier!$B$130:$B$134,$B236,calendrier!E$130:E$134)+SUMIF(calendrier!$I$130:$I$134,$B236,calendrier!F$130:F$134)</f>
        <v>2</v>
      </c>
      <c r="P236" s="63">
        <f>SUMIF(calendrier!$B$130:$B$134,$B236,calendrier!F$130:F$134)+SUMIF(calendrier!$I$130:$I$134,$B236,calendrier!E$130:E$134)</f>
        <v>3</v>
      </c>
      <c r="Q236" s="87">
        <f t="shared" si="184"/>
        <v>0.6666666666666666</v>
      </c>
      <c r="R236" s="86">
        <f>SUMIF(calendrier!$B$130:$B$134,$B236,calendrier!P$130:P$134)+SUMIF(calendrier!I$130:I$134,$B236,calendrier!Q$130:Q$134)+SUMIF(calendrier!B$130:B$134,$B236,calendrier!R$130:R$134)+SUMIF(calendrier!I$130:I$134,$B236,calendrier!S$130:S$134)+SUMIF(calendrier!B$130:B$134,$B236,calendrier!T$130:T$134)+SUMIF(calendrier!I$130:I$134,$B236,calendrier!U$130:U$134)+SUMIF(calendrier!B$130:B$134,$B236,calendrier!V$130:V$134)+SUMIF(calendrier!I$130:I$134,$B236,calendrier!W$130:W$134)+SUMIF(calendrier!B$130:B$134,$B236,calendrier!X$130:X$134)+SUMIF(calendrier!I$130:I$134,$B236,calendrier!Y$130:Y$134)</f>
        <v>96</v>
      </c>
      <c r="S236" s="86">
        <f>SUMIF(calendrier!I$130:I$134,$B236,calendrier!P$130:P$134)+SUMIF(calendrier!B$130:B$134,$B236,calendrier!Q$130:Q$134)+SUMIF(calendrier!I$130:I$134,$B236,calendrier!R$130:R$134)+SUMIF(calendrier!B$130:B$134,$B236,calendrier!S$130:S$134)+SUMIF(calendrier!I$130:I$134,$B236,calendrier!T$130:T$134)+SUMIF(calendrier!B$130:B$134,$B236,calendrier!U$130:U$134)+SUMIF(calendrier!I$130:I$134,$B236,calendrier!V$130:V$134)+SUMIF(calendrier!B$130:B$134,$B236,calendrier!W$130:W$134)+SUMIF(calendrier!I$130:I$134,$B236,calendrier!X$130:X$134)+SUMIF(calendrier!B$130:B$134,$B236,calendrier!Y$130:Y$134)</f>
        <v>103</v>
      </c>
      <c r="T236" s="87">
        <f t="shared" si="185"/>
        <v>0.9320388349514563</v>
      </c>
    </row>
    <row r="237" spans="1:20" ht="15">
      <c r="A237" s="71">
        <v>7</v>
      </c>
      <c r="B237" s="91" t="str">
        <f>calendrier!B11</f>
        <v>ST BRICE EN COGLES</v>
      </c>
      <c r="C237" s="85">
        <f t="shared" si="154"/>
        <v>3</v>
      </c>
      <c r="D237" s="86">
        <f t="shared" si="165"/>
        <v>1</v>
      </c>
      <c r="E237" s="63">
        <f t="shared" si="176"/>
        <v>1</v>
      </c>
      <c r="F237" s="63">
        <f t="shared" si="177"/>
        <v>0</v>
      </c>
      <c r="G237" s="63">
        <f>SUMIF(calendrier!$B$130:$B$134,$B237,calendrier!C$130:C$134)+SUMIF(calendrier!$I$130:$I$134,$B237,calendrier!G$130:G$134)</f>
        <v>0</v>
      </c>
      <c r="H237" s="86">
        <f t="shared" si="178"/>
        <v>0</v>
      </c>
      <c r="I237" s="86">
        <f t="shared" si="179"/>
        <v>0</v>
      </c>
      <c r="J237" s="86">
        <f t="shared" si="180"/>
        <v>1</v>
      </c>
      <c r="K237" s="86">
        <f t="shared" si="181"/>
        <v>0</v>
      </c>
      <c r="L237" s="86">
        <f t="shared" si="182"/>
        <v>0</v>
      </c>
      <c r="M237" s="86">
        <f t="shared" si="183"/>
        <v>0</v>
      </c>
      <c r="N237" s="86">
        <f>SUMIF(calendrier!$I$130:$I$134,$B237,calendrier!H$130:H$134)+SUMIF(calendrier!$B$130:$B$134,$B237,calendrier!D$130:D$134)</f>
        <v>0</v>
      </c>
      <c r="O237" s="63">
        <f>SUMIF(calendrier!$B$130:$B$134,$B237,calendrier!E$130:E$134)+SUMIF(calendrier!$I$130:$I$134,$B237,calendrier!F$130:F$134)</f>
        <v>3</v>
      </c>
      <c r="P237" s="63">
        <f>SUMIF(calendrier!$B$130:$B$134,$B237,calendrier!F$130:F$134)+SUMIF(calendrier!$I$130:$I$134,$B237,calendrier!E$130:E$134)</f>
        <v>2</v>
      </c>
      <c r="Q237" s="87">
        <f t="shared" si="184"/>
        <v>1.5</v>
      </c>
      <c r="R237" s="86">
        <f>SUMIF(calendrier!$B$130:$B$134,$B237,calendrier!P$130:P$134)+SUMIF(calendrier!I$130:I$134,$B237,calendrier!Q$130:Q$134)+SUMIF(calendrier!B$130:B$134,$B237,calendrier!R$130:R$134)+SUMIF(calendrier!I$130:I$134,$B237,calendrier!S$130:S$134)+SUMIF(calendrier!B$130:B$134,$B237,calendrier!T$130:T$134)+SUMIF(calendrier!I$130:I$134,$B237,calendrier!U$130:U$134)+SUMIF(calendrier!B$130:B$134,$B237,calendrier!V$130:V$134)+SUMIF(calendrier!I$130:I$134,$B237,calendrier!W$130:W$134)+SUMIF(calendrier!B$130:B$134,$B237,calendrier!X$130:X$134)+SUMIF(calendrier!I$130:I$134,$B237,calendrier!Y$130:Y$134)</f>
        <v>103</v>
      </c>
      <c r="S237" s="86">
        <f>SUMIF(calendrier!I$130:I$134,$B237,calendrier!P$130:P$134)+SUMIF(calendrier!B$130:B$134,$B237,calendrier!Q$130:Q$134)+SUMIF(calendrier!I$130:I$134,$B237,calendrier!R$130:R$134)+SUMIF(calendrier!B$130:B$134,$B237,calendrier!S$130:S$134)+SUMIF(calendrier!I$130:I$134,$B237,calendrier!T$130:T$134)+SUMIF(calendrier!B$130:B$134,$B237,calendrier!U$130:U$134)+SUMIF(calendrier!I$130:I$134,$B237,calendrier!V$130:V$134)+SUMIF(calendrier!B$130:B$134,$B237,calendrier!W$130:W$134)+SUMIF(calendrier!I$130:I$134,$B237,calendrier!X$130:X$134)+SUMIF(calendrier!B$130:B$134,$B237,calendrier!Y$130:Y$134)</f>
        <v>96</v>
      </c>
      <c r="T237" s="87">
        <f t="shared" si="185"/>
        <v>1.0729166666666667</v>
      </c>
    </row>
    <row r="238" spans="1:20" ht="15">
      <c r="A238" s="71">
        <v>8</v>
      </c>
      <c r="B238" s="91" t="str">
        <f>calendrier!B12</f>
        <v>JAVENE 2</v>
      </c>
      <c r="C238" s="85">
        <f t="shared" si="154"/>
        <v>4</v>
      </c>
      <c r="D238" s="86">
        <f t="shared" si="165"/>
        <v>1</v>
      </c>
      <c r="E238" s="63">
        <f t="shared" si="176"/>
        <v>1</v>
      </c>
      <c r="F238" s="63">
        <f t="shared" si="177"/>
        <v>0</v>
      </c>
      <c r="G238" s="63">
        <f>SUMIF(calendrier!$B$130:$B$134,$B238,calendrier!C$130:C$134)+SUMIF(calendrier!$I$130:$I$134,$B238,calendrier!G$130:G$134)</f>
        <v>0</v>
      </c>
      <c r="H238" s="86">
        <f t="shared" si="178"/>
        <v>0</v>
      </c>
      <c r="I238" s="86">
        <f t="shared" si="179"/>
        <v>1</v>
      </c>
      <c r="J238" s="86">
        <f t="shared" si="180"/>
        <v>0</v>
      </c>
      <c r="K238" s="86">
        <f t="shared" si="181"/>
        <v>0</v>
      </c>
      <c r="L238" s="86">
        <f t="shared" si="182"/>
        <v>0</v>
      </c>
      <c r="M238" s="86">
        <f t="shared" si="183"/>
        <v>0</v>
      </c>
      <c r="N238" s="86">
        <f>SUMIF(calendrier!$I$130:$I$134,$B238,calendrier!H$130:H$134)+SUMIF(calendrier!$B$130:$B$134,$B238,calendrier!D$130:D$134)</f>
        <v>0</v>
      </c>
      <c r="O238" s="63">
        <f>SUMIF(calendrier!$B$130:$B$134,$B238,calendrier!E$130:E$134)+SUMIF(calendrier!$I$130:$I$134,$B238,calendrier!F$130:F$134)</f>
        <v>3</v>
      </c>
      <c r="P238" s="63">
        <f>SUMIF(calendrier!$B$130:$B$134,$B238,calendrier!F$130:F$134)+SUMIF(calendrier!$I$130:$I$134,$B238,calendrier!E$130:E$134)</f>
        <v>1</v>
      </c>
      <c r="Q238" s="87">
        <f t="shared" si="184"/>
        <v>3</v>
      </c>
      <c r="R238" s="86">
        <f>SUMIF(calendrier!$B$130:$B$134,$B238,calendrier!P$130:P$134)+SUMIF(calendrier!I$130:I$134,$B238,calendrier!Q$130:Q$134)+SUMIF(calendrier!B$130:B$134,$B238,calendrier!R$130:R$134)+SUMIF(calendrier!I$130:I$134,$B238,calendrier!S$130:S$134)+SUMIF(calendrier!B$130:B$134,$B238,calendrier!T$130:T$134)+SUMIF(calendrier!I$130:I$134,$B238,calendrier!U$130:U$134)+SUMIF(calendrier!B$130:B$134,$B238,calendrier!V$130:V$134)+SUMIF(calendrier!I$130:I$134,$B238,calendrier!W$130:W$134)+SUMIF(calendrier!B$130:B$134,$B238,calendrier!X$130:X$134)+SUMIF(calendrier!I$130:I$134,$B238,calendrier!Y$130:Y$134)</f>
        <v>93</v>
      </c>
      <c r="S238" s="86">
        <f>SUMIF(calendrier!I$130:I$134,$B238,calendrier!P$130:P$134)+SUMIF(calendrier!B$130:B$134,$B238,calendrier!Q$130:Q$134)+SUMIF(calendrier!I$130:I$134,$B238,calendrier!R$130:R$134)+SUMIF(calendrier!B$130:B$134,$B238,calendrier!S$130:S$134)+SUMIF(calendrier!I$130:I$134,$B238,calendrier!T$130:T$134)+SUMIF(calendrier!B$130:B$134,$B238,calendrier!U$130:U$134)+SUMIF(calendrier!I$130:I$134,$B238,calendrier!V$130:V$134)+SUMIF(calendrier!B$130:B$134,$B238,calendrier!W$130:W$134)+SUMIF(calendrier!I$130:I$134,$B238,calendrier!X$130:X$134)+SUMIF(calendrier!B$130:B$134,$B238,calendrier!Y$130:Y$134)</f>
        <v>65</v>
      </c>
      <c r="T238" s="87">
        <f t="shared" si="185"/>
        <v>1.4307692307692308</v>
      </c>
    </row>
    <row r="239" spans="1:20" ht="15">
      <c r="A239" s="71">
        <v>9</v>
      </c>
      <c r="B239" s="91" t="str">
        <f>calendrier!B13</f>
        <v>ST PIERRE LA COUR</v>
      </c>
      <c r="C239" s="85">
        <f t="shared" si="154"/>
        <v>1</v>
      </c>
      <c r="D239" s="86">
        <f t="shared" si="165"/>
        <v>1</v>
      </c>
      <c r="E239" s="63">
        <f t="shared" si="176"/>
        <v>0</v>
      </c>
      <c r="F239" s="63">
        <f t="shared" si="177"/>
        <v>1</v>
      </c>
      <c r="G239" s="63">
        <f>SUMIF(calendrier!$B$130:$B$134,$B239,calendrier!C$130:C$134)+SUMIF(calendrier!$I$130:$I$134,$B239,calendrier!G$130:G$134)</f>
        <v>0</v>
      </c>
      <c r="H239" s="86">
        <f t="shared" si="178"/>
        <v>0</v>
      </c>
      <c r="I239" s="86">
        <f t="shared" si="179"/>
        <v>0</v>
      </c>
      <c r="J239" s="86">
        <f t="shared" si="180"/>
        <v>0</v>
      </c>
      <c r="K239" s="86">
        <f t="shared" si="181"/>
        <v>0</v>
      </c>
      <c r="L239" s="86">
        <f t="shared" si="182"/>
        <v>1</v>
      </c>
      <c r="M239" s="86">
        <f t="shared" si="183"/>
        <v>0</v>
      </c>
      <c r="N239" s="86">
        <f>SUMIF(calendrier!$I$130:$I$134,$B239,calendrier!H$130:H$134)+SUMIF(calendrier!$B$130:$B$134,$B239,calendrier!D$130:D$134)</f>
        <v>0</v>
      </c>
      <c r="O239" s="63">
        <f>SUMIF(calendrier!$B$130:$B$134,$B239,calendrier!E$130:E$134)+SUMIF(calendrier!$I$130:$I$134,$B239,calendrier!F$130:F$134)</f>
        <v>1</v>
      </c>
      <c r="P239" s="63">
        <f>SUMIF(calendrier!$B$130:$B$134,$B239,calendrier!F$130:F$134)+SUMIF(calendrier!$I$130:$I$134,$B239,calendrier!E$130:E$134)</f>
        <v>3</v>
      </c>
      <c r="Q239" s="87">
        <f t="shared" si="184"/>
        <v>0.3333333333333333</v>
      </c>
      <c r="R239" s="86">
        <f>SUMIF(calendrier!$B$130:$B$134,$B239,calendrier!P$130:P$134)+SUMIF(calendrier!I$130:I$134,$B239,calendrier!Q$130:Q$134)+SUMIF(calendrier!B$130:B$134,$B239,calendrier!R$130:R$134)+SUMIF(calendrier!I$130:I$134,$B239,calendrier!S$130:S$134)+SUMIF(calendrier!B$130:B$134,$B239,calendrier!T$130:T$134)+SUMIF(calendrier!I$130:I$134,$B239,calendrier!U$130:U$134)+SUMIF(calendrier!B$130:B$134,$B239,calendrier!V$130:V$134)+SUMIF(calendrier!I$130:I$134,$B239,calendrier!W$130:W$134)+SUMIF(calendrier!B$130:B$134,$B239,calendrier!X$130:X$134)+SUMIF(calendrier!I$130:I$134,$B239,calendrier!Y$130:Y$134)</f>
        <v>89</v>
      </c>
      <c r="S239" s="86">
        <f>SUMIF(calendrier!I$130:I$134,$B239,calendrier!P$130:P$134)+SUMIF(calendrier!B$130:B$134,$B239,calendrier!Q$130:Q$134)+SUMIF(calendrier!I$130:I$134,$B239,calendrier!R$130:R$134)+SUMIF(calendrier!B$130:B$134,$B239,calendrier!S$130:S$134)+SUMIF(calendrier!I$130:I$134,$B239,calendrier!T$130:T$134)+SUMIF(calendrier!B$130:B$134,$B239,calendrier!U$130:U$134)+SUMIF(calendrier!I$130:I$134,$B239,calendrier!V$130:V$134)+SUMIF(calendrier!B$130:B$134,$B239,calendrier!W$130:W$134)+SUMIF(calendrier!I$130:I$134,$B239,calendrier!X$130:X$134)+SUMIF(calendrier!B$130:B$134,$B239,calendrier!Y$130:Y$134)</f>
        <v>96</v>
      </c>
      <c r="T239" s="87">
        <f t="shared" si="185"/>
        <v>0.9270833333333334</v>
      </c>
    </row>
    <row r="240" spans="1:20" ht="15">
      <c r="A240" s="71">
        <v>10</v>
      </c>
      <c r="B240" s="91" t="str">
        <f>calendrier!B14</f>
        <v>MONTENAY</v>
      </c>
      <c r="C240" s="85">
        <f t="shared" si="154"/>
        <v>1</v>
      </c>
      <c r="D240" s="86">
        <f t="shared" si="165"/>
        <v>1</v>
      </c>
      <c r="E240" s="63">
        <f t="shared" si="176"/>
        <v>0</v>
      </c>
      <c r="F240" s="63">
        <f t="shared" si="177"/>
        <v>1</v>
      </c>
      <c r="G240" s="63">
        <f>SUMIF(calendrier!$B$130:$B$134,$B240,calendrier!C$130:C$134)+SUMIF(calendrier!$I$130:$I$134,$B240,calendrier!G$130:G$134)</f>
        <v>0</v>
      </c>
      <c r="H240" s="86">
        <f t="shared" si="178"/>
        <v>0</v>
      </c>
      <c r="I240" s="86">
        <f t="shared" si="179"/>
        <v>0</v>
      </c>
      <c r="J240" s="86">
        <f t="shared" si="180"/>
        <v>0</v>
      </c>
      <c r="K240" s="86">
        <f t="shared" si="181"/>
        <v>0</v>
      </c>
      <c r="L240" s="86">
        <f t="shared" si="182"/>
        <v>1</v>
      </c>
      <c r="M240" s="86">
        <f t="shared" si="183"/>
        <v>0</v>
      </c>
      <c r="N240" s="86">
        <f>SUMIF(calendrier!$I$130:$I$134,$B240,calendrier!H$130:H$134)+SUMIF(calendrier!$B$130:$B$134,$B240,calendrier!D$130:D$134)</f>
        <v>0</v>
      </c>
      <c r="O240" s="63">
        <f>SUMIF(calendrier!$B$130:$B$134,$B240,calendrier!E$130:E$134)+SUMIF(calendrier!$I$130:$I$134,$B240,calendrier!F$130:F$134)</f>
        <v>1</v>
      </c>
      <c r="P240" s="63">
        <f>SUMIF(calendrier!$B$130:$B$134,$B240,calendrier!F$130:F$134)+SUMIF(calendrier!$I$130:$I$134,$B240,calendrier!E$130:E$134)</f>
        <v>3</v>
      </c>
      <c r="Q240" s="87">
        <f t="shared" si="184"/>
        <v>0.3333333333333333</v>
      </c>
      <c r="R240" s="86">
        <f>SUMIF(calendrier!$B$130:$B$134,$B240,calendrier!P$130:P$134)+SUMIF(calendrier!I$130:I$134,$B240,calendrier!Q$130:Q$134)+SUMIF(calendrier!B$130:B$134,$B240,calendrier!R$130:R$134)+SUMIF(calendrier!I$130:I$134,$B240,calendrier!S$130:S$134)+SUMIF(calendrier!B$130:B$134,$B240,calendrier!T$130:T$134)+SUMIF(calendrier!I$130:I$134,$B240,calendrier!U$130:U$134)+SUMIF(calendrier!B$130:B$134,$B240,calendrier!V$130:V$134)+SUMIF(calendrier!I$130:I$134,$B240,calendrier!W$130:W$134)+SUMIF(calendrier!B$130:B$134,$B240,calendrier!X$130:X$134)+SUMIF(calendrier!I$130:I$134,$B240,calendrier!Y$130:Y$134)</f>
        <v>80</v>
      </c>
      <c r="S240" s="86">
        <f>SUMIF(calendrier!I$130:I$134,$B240,calendrier!P$130:P$134)+SUMIF(calendrier!B$130:B$134,$B240,calendrier!Q$130:Q$134)+SUMIF(calendrier!I$130:I$134,$B240,calendrier!R$130:R$134)+SUMIF(calendrier!B$130:B$134,$B240,calendrier!S$130:S$134)+SUMIF(calendrier!I$130:I$134,$B240,calendrier!T$130:T$134)+SUMIF(calendrier!B$130:B$134,$B240,calendrier!U$130:U$134)+SUMIF(calendrier!I$130:I$134,$B240,calendrier!V$130:V$134)+SUMIF(calendrier!B$130:B$134,$B240,calendrier!W$130:W$134)+SUMIF(calendrier!I$130:I$134,$B240,calendrier!X$130:X$134)+SUMIF(calendrier!B$130:B$134,$B240,calendrier!Y$130:Y$134)</f>
        <v>100</v>
      </c>
      <c r="T240" s="87">
        <f t="shared" si="185"/>
        <v>0.8</v>
      </c>
    </row>
    <row r="241" spans="3:16" ht="15">
      <c r="C241" s="85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2:16" ht="15">
      <c r="B242" s="71" t="s">
        <v>49</v>
      </c>
      <c r="C242" s="85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2:20" ht="15">
      <c r="B243" s="72"/>
      <c r="C243" s="93"/>
      <c r="D243" s="74"/>
      <c r="E243" s="74"/>
      <c r="F243" s="74"/>
      <c r="G243" s="75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6"/>
    </row>
    <row r="244" spans="2:20" ht="15">
      <c r="B244" s="90" t="s">
        <v>16</v>
      </c>
      <c r="C244" s="93"/>
      <c r="D244" s="80" t="s">
        <v>18</v>
      </c>
      <c r="E244" s="80" t="s">
        <v>19</v>
      </c>
      <c r="F244" s="80" t="s">
        <v>20</v>
      </c>
      <c r="G244" s="80" t="s">
        <v>54</v>
      </c>
      <c r="H244" s="80" t="s">
        <v>21</v>
      </c>
      <c r="I244" s="80" t="s">
        <v>22</v>
      </c>
      <c r="J244" s="80" t="s">
        <v>23</v>
      </c>
      <c r="K244" s="80" t="s">
        <v>24</v>
      </c>
      <c r="L244" s="80" t="s">
        <v>25</v>
      </c>
      <c r="M244" s="80" t="s">
        <v>26</v>
      </c>
      <c r="N244" s="80" t="s">
        <v>55</v>
      </c>
      <c r="O244" s="80" t="s">
        <v>27</v>
      </c>
      <c r="P244" s="80" t="s">
        <v>28</v>
      </c>
      <c r="Q244" s="80" t="s">
        <v>29</v>
      </c>
      <c r="R244" s="80" t="s">
        <v>30</v>
      </c>
      <c r="S244" s="80" t="s">
        <v>31</v>
      </c>
      <c r="T244" s="80" t="s">
        <v>29</v>
      </c>
    </row>
    <row r="245" spans="1:20" ht="15">
      <c r="A245" s="71">
        <v>1</v>
      </c>
      <c r="B245" s="91" t="str">
        <f>calendrier!B5</f>
        <v>LE PERTRE 1</v>
      </c>
      <c r="C245" s="85">
        <f t="shared" si="154"/>
        <v>1</v>
      </c>
      <c r="D245" s="86">
        <f t="shared" si="165"/>
        <v>1</v>
      </c>
      <c r="E245" s="63">
        <f aca="true" t="shared" si="186" ref="E245:E254">H245+I245+J245</f>
        <v>0</v>
      </c>
      <c r="F245" s="63">
        <f aca="true" t="shared" si="187" ref="F245:F254">K245+L245+M245</f>
        <v>1</v>
      </c>
      <c r="G245" s="63">
        <f>SUMIF(calendrier!$B$137:$B$141,$B245,calendrier!C$137:C$141)+SUMIF(calendrier!$I$137:$I$141,$B245,calendrier!G$137:G$141)</f>
        <v>0</v>
      </c>
      <c r="H245" s="86">
        <f aca="true" t="shared" si="188" ref="H245:H254">IF($O245-$P245=3,1,0)</f>
        <v>0</v>
      </c>
      <c r="I245" s="86">
        <f aca="true" t="shared" si="189" ref="I245:I254">IF($O245-$P245=2,1,0)</f>
        <v>0</v>
      </c>
      <c r="J245" s="86">
        <f aca="true" t="shared" si="190" ref="J245:J254">IF($O245-$P245=1,1,0)</f>
        <v>0</v>
      </c>
      <c r="K245" s="86">
        <f aca="true" t="shared" si="191" ref="K245:K254">IF($O245-$P245=-1,1,0)</f>
        <v>0</v>
      </c>
      <c r="L245" s="86">
        <f aca="true" t="shared" si="192" ref="L245:L254">IF($O245-$P245=-2,1,0)</f>
        <v>0</v>
      </c>
      <c r="M245" s="86">
        <f aca="true" t="shared" si="193" ref="M245:M254">IF($O245-$P245=-3,1,0)</f>
        <v>1</v>
      </c>
      <c r="N245" s="86">
        <f>SUMIF(calendrier!$I$137:$I$141,$B245,calendrier!H$137:H$141)+SUMIF(calendrier!$B$137:$B$141,$B245,calendrier!D$137:D$141)</f>
        <v>0</v>
      </c>
      <c r="O245" s="63">
        <f>SUMIF(calendrier!$B$137:$B$141,$B245,calendrier!E$137:E$141)+SUMIF(calendrier!$I$137:$I$141,$B245,calendrier!F$137:F$141)</f>
        <v>0</v>
      </c>
      <c r="P245" s="63">
        <f>SUMIF(calendrier!$B$137:$B$141,$B245,calendrier!F$137:F$141)+SUMIF(calendrier!$I$137:$I$141,$B245,calendrier!E$137:E$141)</f>
        <v>3</v>
      </c>
      <c r="Q245" s="87">
        <f aca="true" t="shared" si="194" ref="Q245:Q254">O245/P245</f>
        <v>0</v>
      </c>
      <c r="R245" s="86">
        <f>SUMIF(calendrier!$B$137:$B$141,$B245,calendrier!P$137:P$141)+SUMIF(calendrier!I$137:I$141,$B245,calendrier!Q$137:Q$141)+SUMIF(calendrier!B$137:B$141,$B245,calendrier!R$137:R$141)+SUMIF(calendrier!I$137:I$141,$B245,calendrier!S$137:S$141)+SUMIF(calendrier!B$137:B$141,$B245,calendrier!T$137:T$141)+SUMIF(calendrier!I$137:I$141,$B245,calendrier!U$137:U$141)+SUMIF(calendrier!B$137:B$141,$B245,calendrier!V$137:V$141)+SUMIF(calendrier!I$137:I$141,$B245,calendrier!W$137:W$141)+SUMIF(calendrier!B$137:B$141,$B245,calendrier!X$137:X$141)+SUMIF(calendrier!I$137:I$141,$B245,calendrier!Y$137:Y$141)</f>
        <v>45</v>
      </c>
      <c r="S245" s="86">
        <f>SUMIF(calendrier!I$137:I$141,$B245,calendrier!P$137:P$141)+SUMIF(calendrier!B$137:B$141,$B245,calendrier!Q$137:Q$141)+SUMIF(calendrier!I$137:I$141,$B245,calendrier!R$137:R$141)+SUMIF(calendrier!B$137:B$141,$B245,calendrier!S$137:S$141)+SUMIF(calendrier!I$137:I$141,$B245,calendrier!T$137:T$141)+SUMIF(calendrier!B$137:B$141,$B245,calendrier!U$137:U$141)+SUMIF(calendrier!I$137:I$141,$B245,calendrier!V$137:V$141)+SUMIF(calendrier!B$137:B$141,$B245,calendrier!W$137:W$141)+SUMIF(calendrier!I$137:I$141,$B245,calendrier!X$137:X$141)+SUMIF(calendrier!B$137:B$141,$B245,calendrier!Y$137:Y$141)</f>
        <v>75</v>
      </c>
      <c r="T245" s="87">
        <f aca="true" t="shared" si="195" ref="T245:T254">R245/S245</f>
        <v>0.6</v>
      </c>
    </row>
    <row r="246" spans="1:20" ht="15">
      <c r="A246" s="71">
        <v>2</v>
      </c>
      <c r="B246" s="91" t="str">
        <f>calendrier!B6</f>
        <v>GOSNE</v>
      </c>
      <c r="C246" s="85">
        <f t="shared" si="154"/>
        <v>4</v>
      </c>
      <c r="D246" s="86">
        <f t="shared" si="165"/>
        <v>1</v>
      </c>
      <c r="E246" s="63">
        <f t="shared" si="186"/>
        <v>1</v>
      </c>
      <c r="F246" s="63">
        <f t="shared" si="187"/>
        <v>0</v>
      </c>
      <c r="G246" s="63">
        <f>SUMIF(calendrier!$B$137:$B$141,$B246,calendrier!C$137:C$141)+SUMIF(calendrier!$I$137:$I$141,$B246,calendrier!G$137:G$141)</f>
        <v>0</v>
      </c>
      <c r="H246" s="86">
        <f t="shared" si="188"/>
        <v>1</v>
      </c>
      <c r="I246" s="86">
        <f t="shared" si="189"/>
        <v>0</v>
      </c>
      <c r="J246" s="86">
        <f t="shared" si="190"/>
        <v>0</v>
      </c>
      <c r="K246" s="86">
        <f t="shared" si="191"/>
        <v>0</v>
      </c>
      <c r="L246" s="86">
        <f t="shared" si="192"/>
        <v>0</v>
      </c>
      <c r="M246" s="86">
        <f t="shared" si="193"/>
        <v>0</v>
      </c>
      <c r="N246" s="86">
        <f>SUMIF(calendrier!$I$137:$I$141,$B246,calendrier!H$137:H$141)+SUMIF(calendrier!$B$137:$B$141,$B246,calendrier!D$137:D$141)</f>
        <v>0</v>
      </c>
      <c r="O246" s="63">
        <f>SUMIF(calendrier!$B$137:$B$141,$B246,calendrier!E$137:E$141)+SUMIF(calendrier!$I$137:$I$141,$B246,calendrier!F$137:F$141)</f>
        <v>3</v>
      </c>
      <c r="P246" s="63">
        <f>SUMIF(calendrier!$B$137:$B$141,$B246,calendrier!F$137:F$141)+SUMIF(calendrier!$I$137:$I$141,$B246,calendrier!E$137:E$141)</f>
        <v>0</v>
      </c>
      <c r="Q246" s="87" t="e">
        <f t="shared" si="194"/>
        <v>#DIV/0!</v>
      </c>
      <c r="R246" s="86">
        <f>SUMIF(calendrier!$B$137:$B$141,$B246,calendrier!P$137:P$141)+SUMIF(calendrier!I$137:I$141,$B246,calendrier!Q$137:Q$141)+SUMIF(calendrier!B$137:B$141,$B246,calendrier!R$137:R$141)+SUMIF(calendrier!I$137:I$141,$B246,calendrier!S$137:S$141)+SUMIF(calendrier!B$137:B$141,$B246,calendrier!T$137:T$141)+SUMIF(calendrier!I$137:I$141,$B246,calendrier!U$137:U$141)+SUMIF(calendrier!B$137:B$141,$B246,calendrier!V$137:V$141)+SUMIF(calendrier!I$137:I$141,$B246,calendrier!W$137:W$141)+SUMIF(calendrier!B$137:B$141,$B246,calendrier!X$137:X$141)+SUMIF(calendrier!I$137:I$141,$B246,calendrier!Y$137:Y$141)</f>
        <v>75</v>
      </c>
      <c r="S246" s="86">
        <f>SUMIF(calendrier!I$137:I$141,$B246,calendrier!P$137:P$141)+SUMIF(calendrier!B$137:B$141,$B246,calendrier!Q$137:Q$141)+SUMIF(calendrier!I$137:I$141,$B246,calendrier!R$137:R$141)+SUMIF(calendrier!B$137:B$141,$B246,calendrier!S$137:S$141)+SUMIF(calendrier!I$137:I$141,$B246,calendrier!T$137:T$141)+SUMIF(calendrier!B$137:B$141,$B246,calendrier!U$137:U$141)+SUMIF(calendrier!I$137:I$141,$B246,calendrier!V$137:V$141)+SUMIF(calendrier!B$137:B$141,$B246,calendrier!W$137:W$141)+SUMIF(calendrier!I$137:I$141,$B246,calendrier!X$137:X$141)+SUMIF(calendrier!B$137:B$141,$B246,calendrier!Y$137:Y$141)</f>
        <v>45</v>
      </c>
      <c r="T246" s="87">
        <f t="shared" si="195"/>
        <v>1.6666666666666667</v>
      </c>
    </row>
    <row r="247" spans="1:20" ht="15">
      <c r="A247" s="71">
        <v>3</v>
      </c>
      <c r="B247" s="91" t="str">
        <f>calendrier!B7</f>
        <v>JAVENE 1</v>
      </c>
      <c r="C247" s="85">
        <f t="shared" si="154"/>
        <v>4</v>
      </c>
      <c r="D247" s="86">
        <f t="shared" si="165"/>
        <v>1</v>
      </c>
      <c r="E247" s="63">
        <f t="shared" si="186"/>
        <v>1</v>
      </c>
      <c r="F247" s="63">
        <f t="shared" si="187"/>
        <v>0</v>
      </c>
      <c r="G247" s="63">
        <f>SUMIF(calendrier!$B$137:$B$141,$B247,calendrier!C$137:C$141)+SUMIF(calendrier!$I$137:$I$141,$B247,calendrier!G$137:G$141)</f>
        <v>0</v>
      </c>
      <c r="H247" s="86">
        <f t="shared" si="188"/>
        <v>0</v>
      </c>
      <c r="I247" s="86">
        <f t="shared" si="189"/>
        <v>1</v>
      </c>
      <c r="J247" s="86">
        <f t="shared" si="190"/>
        <v>0</v>
      </c>
      <c r="K247" s="86">
        <f t="shared" si="191"/>
        <v>0</v>
      </c>
      <c r="L247" s="86">
        <f t="shared" si="192"/>
        <v>0</v>
      </c>
      <c r="M247" s="86">
        <f t="shared" si="193"/>
        <v>0</v>
      </c>
      <c r="N247" s="86">
        <f>SUMIF(calendrier!$I$137:$I$141,$B247,calendrier!H$137:H$141)+SUMIF(calendrier!$B$137:$B$141,$B247,calendrier!D$137:D$141)</f>
        <v>0</v>
      </c>
      <c r="O247" s="63">
        <f>SUMIF(calendrier!$B$137:$B$141,$B247,calendrier!E$137:E$141)+SUMIF(calendrier!$I$137:$I$141,$B247,calendrier!F$137:F$141)</f>
        <v>3</v>
      </c>
      <c r="P247" s="63">
        <f>SUMIF(calendrier!$B$137:$B$141,$B247,calendrier!F$137:F$141)+SUMIF(calendrier!$I$137:$I$141,$B247,calendrier!E$137:E$141)</f>
        <v>1</v>
      </c>
      <c r="Q247" s="87">
        <f t="shared" si="194"/>
        <v>3</v>
      </c>
      <c r="R247" s="86">
        <f>SUMIF(calendrier!$B$137:$B$141,$B247,calendrier!P$137:P$141)+SUMIF(calendrier!I$137:I$141,$B247,calendrier!Q$137:Q$141)+SUMIF(calendrier!B$137:B$141,$B247,calendrier!R$137:R$141)+SUMIF(calendrier!I$137:I$141,$B247,calendrier!S$137:S$141)+SUMIF(calendrier!B$137:B$141,$B247,calendrier!T$137:T$141)+SUMIF(calendrier!I$137:I$141,$B247,calendrier!U$137:U$141)+SUMIF(calendrier!B$137:B$141,$B247,calendrier!V$137:V$141)+SUMIF(calendrier!I$137:I$141,$B247,calendrier!W$137:W$141)+SUMIF(calendrier!B$137:B$141,$B247,calendrier!X$137:X$141)+SUMIF(calendrier!I$137:I$141,$B247,calendrier!Y$137:Y$141)</f>
        <v>94</v>
      </c>
      <c r="S247" s="86">
        <f>SUMIF(calendrier!I$137:I$141,$B247,calendrier!P$137:P$141)+SUMIF(calendrier!B$137:B$141,$B247,calendrier!Q$137:Q$141)+SUMIF(calendrier!I$137:I$141,$B247,calendrier!R$137:R$141)+SUMIF(calendrier!B$137:B$141,$B247,calendrier!S$137:S$141)+SUMIF(calendrier!I$137:I$141,$B247,calendrier!T$137:T$141)+SUMIF(calendrier!B$137:B$141,$B247,calendrier!U$137:U$141)+SUMIF(calendrier!I$137:I$141,$B247,calendrier!V$137:V$141)+SUMIF(calendrier!B$137:B$141,$B247,calendrier!W$137:W$141)+SUMIF(calendrier!I$137:I$141,$B247,calendrier!X$137:X$141)+SUMIF(calendrier!B$137:B$141,$B247,calendrier!Y$137:Y$141)</f>
        <v>84</v>
      </c>
      <c r="T247" s="87">
        <f t="shared" si="195"/>
        <v>1.119047619047619</v>
      </c>
    </row>
    <row r="248" spans="1:20" ht="15">
      <c r="A248" s="71">
        <v>4</v>
      </c>
      <c r="B248" s="91" t="str">
        <f>calendrier!B8</f>
        <v>LE PERTRE 2</v>
      </c>
      <c r="C248" s="85">
        <f t="shared" si="154"/>
        <v>1</v>
      </c>
      <c r="D248" s="86">
        <f t="shared" si="165"/>
        <v>1</v>
      </c>
      <c r="E248" s="63">
        <f t="shared" si="186"/>
        <v>0</v>
      </c>
      <c r="F248" s="63">
        <f t="shared" si="187"/>
        <v>1</v>
      </c>
      <c r="G248" s="63">
        <f>SUMIF(calendrier!$B$137:$B$141,$B248,calendrier!C$137:C$141)+SUMIF(calendrier!$I$137:$I$141,$B248,calendrier!G$137:G$141)</f>
        <v>0</v>
      </c>
      <c r="H248" s="86">
        <f t="shared" si="188"/>
        <v>0</v>
      </c>
      <c r="I248" s="86">
        <f t="shared" si="189"/>
        <v>0</v>
      </c>
      <c r="J248" s="86">
        <f t="shared" si="190"/>
        <v>0</v>
      </c>
      <c r="K248" s="86">
        <f t="shared" si="191"/>
        <v>0</v>
      </c>
      <c r="L248" s="86">
        <f t="shared" si="192"/>
        <v>1</v>
      </c>
      <c r="M248" s="86">
        <f t="shared" si="193"/>
        <v>0</v>
      </c>
      <c r="N248" s="86">
        <f>SUMIF(calendrier!$I$137:$I$141,$B248,calendrier!H$137:H$141)+SUMIF(calendrier!$B$137:$B$141,$B248,calendrier!D$137:D$141)</f>
        <v>0</v>
      </c>
      <c r="O248" s="63">
        <f>SUMIF(calendrier!$B$137:$B$141,$B248,calendrier!E$137:E$141)+SUMIF(calendrier!$I$137:$I$141,$B248,calendrier!F$137:F$141)</f>
        <v>1</v>
      </c>
      <c r="P248" s="63">
        <f>SUMIF(calendrier!$B$137:$B$141,$B248,calendrier!F$137:F$141)+SUMIF(calendrier!$I$137:$I$141,$B248,calendrier!E$137:E$141)</f>
        <v>3</v>
      </c>
      <c r="Q248" s="87">
        <f t="shared" si="194"/>
        <v>0.3333333333333333</v>
      </c>
      <c r="R248" s="86">
        <f>SUMIF(calendrier!$B$137:$B$141,$B248,calendrier!P$137:P$141)+SUMIF(calendrier!I$137:I$141,$B248,calendrier!Q$137:Q$141)+SUMIF(calendrier!B$137:B$141,$B248,calendrier!R$137:R$141)+SUMIF(calendrier!I$137:I$141,$B248,calendrier!S$137:S$141)+SUMIF(calendrier!B$137:B$141,$B248,calendrier!T$137:T$141)+SUMIF(calendrier!I$137:I$141,$B248,calendrier!U$137:U$141)+SUMIF(calendrier!B$137:B$141,$B248,calendrier!V$137:V$141)+SUMIF(calendrier!I$137:I$141,$B248,calendrier!W$137:W$141)+SUMIF(calendrier!B$137:B$141,$B248,calendrier!X$137:X$141)+SUMIF(calendrier!I$137:I$141,$B248,calendrier!Y$137:Y$141)</f>
        <v>81</v>
      </c>
      <c r="S248" s="86">
        <f>SUMIF(calendrier!I$137:I$141,$B248,calendrier!P$137:P$141)+SUMIF(calendrier!B$137:B$141,$B248,calendrier!Q$137:Q$141)+SUMIF(calendrier!I$137:I$141,$B248,calendrier!R$137:R$141)+SUMIF(calendrier!B$137:B$141,$B248,calendrier!S$137:S$141)+SUMIF(calendrier!I$137:I$141,$B248,calendrier!T$137:T$141)+SUMIF(calendrier!B$137:B$141,$B248,calendrier!U$137:U$141)+SUMIF(calendrier!I$137:I$141,$B248,calendrier!V$137:V$141)+SUMIF(calendrier!B$137:B$141,$B248,calendrier!W$137:W$141)+SUMIF(calendrier!I$137:I$141,$B248,calendrier!X$137:X$141)+SUMIF(calendrier!B$137:B$141,$B248,calendrier!Y$137:Y$141)</f>
        <v>96</v>
      </c>
      <c r="T248" s="87">
        <f t="shared" si="195"/>
        <v>0.84375</v>
      </c>
    </row>
    <row r="249" spans="1:20" ht="15">
      <c r="A249" s="71">
        <v>5</v>
      </c>
      <c r="B249" s="91" t="str">
        <f>calendrier!B9</f>
        <v>TREMBLAY CHAUVIGNE</v>
      </c>
      <c r="C249" s="85">
        <f t="shared" si="154"/>
        <v>1</v>
      </c>
      <c r="D249" s="86">
        <f t="shared" si="165"/>
        <v>1</v>
      </c>
      <c r="E249" s="63">
        <f t="shared" si="186"/>
        <v>0</v>
      </c>
      <c r="F249" s="63">
        <f t="shared" si="187"/>
        <v>1</v>
      </c>
      <c r="G249" s="63">
        <f>SUMIF(calendrier!$B$137:$B$141,$B249,calendrier!C$137:C$141)+SUMIF(calendrier!$I$137:$I$141,$B249,calendrier!G$137:G$141)</f>
        <v>0</v>
      </c>
      <c r="H249" s="86">
        <f t="shared" si="188"/>
        <v>0</v>
      </c>
      <c r="I249" s="86">
        <f t="shared" si="189"/>
        <v>0</v>
      </c>
      <c r="J249" s="86">
        <f t="shared" si="190"/>
        <v>0</v>
      </c>
      <c r="K249" s="86">
        <f t="shared" si="191"/>
        <v>0</v>
      </c>
      <c r="L249" s="86">
        <f t="shared" si="192"/>
        <v>0</v>
      </c>
      <c r="M249" s="86">
        <f t="shared" si="193"/>
        <v>1</v>
      </c>
      <c r="N249" s="86">
        <f>SUMIF(calendrier!$I$137:$I$141,$B249,calendrier!H$137:H$141)+SUMIF(calendrier!$B$137:$B$141,$B249,calendrier!D$137:D$141)</f>
        <v>0</v>
      </c>
      <c r="O249" s="63">
        <f>SUMIF(calendrier!$B$137:$B$141,$B249,calendrier!E$137:E$141)+SUMIF(calendrier!$I$137:$I$141,$B249,calendrier!F$137:F$141)</f>
        <v>0</v>
      </c>
      <c r="P249" s="63">
        <f>SUMIF(calendrier!$B$137:$B$141,$B249,calendrier!F$137:F$141)+SUMIF(calendrier!$I$137:$I$141,$B249,calendrier!E$137:E$141)</f>
        <v>3</v>
      </c>
      <c r="Q249" s="87">
        <f t="shared" si="194"/>
        <v>0</v>
      </c>
      <c r="R249" s="86">
        <f>SUMIF(calendrier!$B$137:$B$141,$B249,calendrier!P$137:P$141)+SUMIF(calendrier!I$137:I$141,$B249,calendrier!Q$137:Q$141)+SUMIF(calendrier!B$137:B$141,$B249,calendrier!R$137:R$141)+SUMIF(calendrier!I$137:I$141,$B249,calendrier!S$137:S$141)+SUMIF(calendrier!B$137:B$141,$B249,calendrier!T$137:T$141)+SUMIF(calendrier!I$137:I$141,$B249,calendrier!U$137:U$141)+SUMIF(calendrier!B$137:B$141,$B249,calendrier!V$137:V$141)+SUMIF(calendrier!I$137:I$141,$B249,calendrier!W$137:W$141)+SUMIF(calendrier!B$137:B$141,$B249,calendrier!X$137:X$141)+SUMIF(calendrier!I$137:I$141,$B249,calendrier!Y$137:Y$141)</f>
        <v>54</v>
      </c>
      <c r="S249" s="86">
        <f>SUMIF(calendrier!I$137:I$141,$B249,calendrier!P$137:P$141)+SUMIF(calendrier!B$137:B$141,$B249,calendrier!Q$137:Q$141)+SUMIF(calendrier!I$137:I$141,$B249,calendrier!R$137:R$141)+SUMIF(calendrier!B$137:B$141,$B249,calendrier!S$137:S$141)+SUMIF(calendrier!I$137:I$141,$B249,calendrier!T$137:T$141)+SUMIF(calendrier!B$137:B$141,$B249,calendrier!U$137:U$141)+SUMIF(calendrier!I$137:I$141,$B249,calendrier!V$137:V$141)+SUMIF(calendrier!B$137:B$141,$B249,calendrier!W$137:W$141)+SUMIF(calendrier!I$137:I$141,$B249,calendrier!X$137:X$141)+SUMIF(calendrier!B$137:B$141,$B249,calendrier!Y$137:Y$141)</f>
        <v>75</v>
      </c>
      <c r="T249" s="87">
        <f t="shared" si="195"/>
        <v>0.72</v>
      </c>
    </row>
    <row r="250" spans="1:20" ht="15">
      <c r="A250" s="71">
        <v>6</v>
      </c>
      <c r="B250" s="91" t="str">
        <f>calendrier!B10</f>
        <v>ROMAGNE</v>
      </c>
      <c r="C250" s="85">
        <f t="shared" si="154"/>
        <v>4</v>
      </c>
      <c r="D250" s="86">
        <f t="shared" si="165"/>
        <v>1</v>
      </c>
      <c r="E250" s="63">
        <f t="shared" si="186"/>
        <v>1</v>
      </c>
      <c r="F250" s="63">
        <f t="shared" si="187"/>
        <v>0</v>
      </c>
      <c r="G250" s="63">
        <f>SUMIF(calendrier!$B$137:$B$141,$B250,calendrier!C$137:C$141)+SUMIF(calendrier!$I$137:$I$141,$B250,calendrier!G$137:G$141)</f>
        <v>0</v>
      </c>
      <c r="H250" s="86">
        <f t="shared" si="188"/>
        <v>1</v>
      </c>
      <c r="I250" s="86">
        <f t="shared" si="189"/>
        <v>0</v>
      </c>
      <c r="J250" s="86">
        <f t="shared" si="190"/>
        <v>0</v>
      </c>
      <c r="K250" s="86">
        <f t="shared" si="191"/>
        <v>0</v>
      </c>
      <c r="L250" s="86">
        <f t="shared" si="192"/>
        <v>0</v>
      </c>
      <c r="M250" s="86">
        <f t="shared" si="193"/>
        <v>0</v>
      </c>
      <c r="N250" s="86">
        <f>SUMIF(calendrier!$I$137:$I$141,$B250,calendrier!H$137:H$141)+SUMIF(calendrier!$B$137:$B$141,$B250,calendrier!D$137:D$141)</f>
        <v>0</v>
      </c>
      <c r="O250" s="63">
        <f>SUMIF(calendrier!$B$137:$B$141,$B250,calendrier!E$137:E$141)+SUMIF(calendrier!$I$137:$I$141,$B250,calendrier!F$137:F$141)</f>
        <v>3</v>
      </c>
      <c r="P250" s="63">
        <f>SUMIF(calendrier!$B$137:$B$141,$B250,calendrier!F$137:F$141)+SUMIF(calendrier!$I$137:$I$141,$B250,calendrier!E$137:E$141)</f>
        <v>0</v>
      </c>
      <c r="Q250" s="87" t="e">
        <f t="shared" si="194"/>
        <v>#DIV/0!</v>
      </c>
      <c r="R250" s="86">
        <f>SUMIF(calendrier!$B$137:$B$141,$B250,calendrier!P$137:P$141)+SUMIF(calendrier!I$137:I$141,$B250,calendrier!Q$137:Q$141)+SUMIF(calendrier!B$137:B$141,$B250,calendrier!R$137:R$141)+SUMIF(calendrier!I$137:I$141,$B250,calendrier!S$137:S$141)+SUMIF(calendrier!B$137:B$141,$B250,calendrier!T$137:T$141)+SUMIF(calendrier!I$137:I$141,$B250,calendrier!U$137:U$141)+SUMIF(calendrier!B$137:B$141,$B250,calendrier!V$137:V$141)+SUMIF(calendrier!I$137:I$141,$B250,calendrier!W$137:W$141)+SUMIF(calendrier!B$137:B$141,$B250,calendrier!X$137:X$141)+SUMIF(calendrier!I$137:I$141,$B250,calendrier!Y$137:Y$141)</f>
        <v>75</v>
      </c>
      <c r="S250" s="86">
        <f>SUMIF(calendrier!I$137:I$141,$B250,calendrier!P$137:P$141)+SUMIF(calendrier!B$137:B$141,$B250,calendrier!Q$137:Q$141)+SUMIF(calendrier!I$137:I$141,$B250,calendrier!R$137:R$141)+SUMIF(calendrier!B$137:B$141,$B250,calendrier!S$137:S$141)+SUMIF(calendrier!I$137:I$141,$B250,calendrier!T$137:T$141)+SUMIF(calendrier!B$137:B$141,$B250,calendrier!U$137:U$141)+SUMIF(calendrier!I$137:I$141,$B250,calendrier!V$137:V$141)+SUMIF(calendrier!B$137:B$141,$B250,calendrier!W$137:W$141)+SUMIF(calendrier!I$137:I$141,$B250,calendrier!X$137:X$141)+SUMIF(calendrier!B$137:B$141,$B250,calendrier!Y$137:Y$141)</f>
        <v>54</v>
      </c>
      <c r="T250" s="87">
        <f t="shared" si="195"/>
        <v>1.3888888888888888</v>
      </c>
    </row>
    <row r="251" spans="1:20" ht="15">
      <c r="A251" s="71">
        <v>7</v>
      </c>
      <c r="B251" s="91" t="str">
        <f>calendrier!B11</f>
        <v>ST BRICE EN COGLES</v>
      </c>
      <c r="C251" s="85">
        <f t="shared" si="154"/>
        <v>4</v>
      </c>
      <c r="D251" s="86">
        <f t="shared" si="165"/>
        <v>1</v>
      </c>
      <c r="E251" s="63">
        <f t="shared" si="186"/>
        <v>1</v>
      </c>
      <c r="F251" s="63">
        <f t="shared" si="187"/>
        <v>0</v>
      </c>
      <c r="G251" s="63">
        <f>SUMIF(calendrier!$B$137:$B$141,$B251,calendrier!C$137:C$141)+SUMIF(calendrier!$I$137:$I$141,$B251,calendrier!G$137:G$141)</f>
        <v>0</v>
      </c>
      <c r="H251" s="86">
        <f t="shared" si="188"/>
        <v>1</v>
      </c>
      <c r="I251" s="86">
        <f t="shared" si="189"/>
        <v>0</v>
      </c>
      <c r="J251" s="86">
        <f t="shared" si="190"/>
        <v>0</v>
      </c>
      <c r="K251" s="86">
        <f t="shared" si="191"/>
        <v>0</v>
      </c>
      <c r="L251" s="86">
        <f t="shared" si="192"/>
        <v>0</v>
      </c>
      <c r="M251" s="86">
        <f t="shared" si="193"/>
        <v>0</v>
      </c>
      <c r="N251" s="86">
        <f>SUMIF(calendrier!$I$137:$I$141,$B251,calendrier!H$137:H$141)+SUMIF(calendrier!$B$137:$B$141,$B251,calendrier!D$137:D$141)</f>
        <v>0</v>
      </c>
      <c r="O251" s="63">
        <f>SUMIF(calendrier!$B$137:$B$141,$B251,calendrier!E$137:E$141)+SUMIF(calendrier!$I$137:$I$141,$B251,calendrier!F$137:F$141)</f>
        <v>3</v>
      </c>
      <c r="P251" s="63">
        <f>SUMIF(calendrier!$B$137:$B$141,$B251,calendrier!F$137:F$141)+SUMIF(calendrier!$I$137:$I$141,$B251,calendrier!E$137:E$141)</f>
        <v>0</v>
      </c>
      <c r="Q251" s="87" t="e">
        <f t="shared" si="194"/>
        <v>#DIV/0!</v>
      </c>
      <c r="R251" s="86">
        <f>SUMIF(calendrier!$B$137:$B$141,$B251,calendrier!P$137:P$141)+SUMIF(calendrier!I$137:I$141,$B251,calendrier!Q$137:Q$141)+SUMIF(calendrier!B$137:B$141,$B251,calendrier!R$137:R$141)+SUMIF(calendrier!I$137:I$141,$B251,calendrier!S$137:S$141)+SUMIF(calendrier!B$137:B$141,$B251,calendrier!T$137:T$141)+SUMIF(calendrier!I$137:I$141,$B251,calendrier!U$137:U$141)+SUMIF(calendrier!B$137:B$141,$B251,calendrier!V$137:V$141)+SUMIF(calendrier!I$137:I$141,$B251,calendrier!W$137:W$141)+SUMIF(calendrier!B$137:B$141,$B251,calendrier!X$137:X$141)+SUMIF(calendrier!I$137:I$141,$B251,calendrier!Y$137:Y$141)</f>
        <v>75</v>
      </c>
      <c r="S251" s="86">
        <f>SUMIF(calendrier!I$137:I$141,$B251,calendrier!P$137:P$141)+SUMIF(calendrier!B$137:B$141,$B251,calendrier!Q$137:Q$141)+SUMIF(calendrier!I$137:I$141,$B251,calendrier!R$137:R$141)+SUMIF(calendrier!B$137:B$141,$B251,calendrier!S$137:S$141)+SUMIF(calendrier!I$137:I$141,$B251,calendrier!T$137:T$141)+SUMIF(calendrier!B$137:B$141,$B251,calendrier!U$137:U$141)+SUMIF(calendrier!I$137:I$141,$B251,calendrier!V$137:V$141)+SUMIF(calendrier!B$137:B$141,$B251,calendrier!W$137:W$141)+SUMIF(calendrier!I$137:I$141,$B251,calendrier!X$137:X$141)+SUMIF(calendrier!B$137:B$141,$B251,calendrier!Y$137:Y$141)</f>
        <v>54</v>
      </c>
      <c r="T251" s="87">
        <f t="shared" si="195"/>
        <v>1.3888888888888888</v>
      </c>
    </row>
    <row r="252" spans="1:20" ht="15">
      <c r="A252" s="71">
        <v>8</v>
      </c>
      <c r="B252" s="91" t="str">
        <f>calendrier!B12</f>
        <v>JAVENE 2</v>
      </c>
      <c r="C252" s="85">
        <f t="shared" si="154"/>
        <v>4</v>
      </c>
      <c r="D252" s="86">
        <f t="shared" si="165"/>
        <v>1</v>
      </c>
      <c r="E252" s="63">
        <f t="shared" si="186"/>
        <v>1</v>
      </c>
      <c r="F252" s="63">
        <f t="shared" si="187"/>
        <v>0</v>
      </c>
      <c r="G252" s="63">
        <f>SUMIF(calendrier!$B$137:$B$141,$B252,calendrier!C$137:C$141)+SUMIF(calendrier!$I$137:$I$141,$B252,calendrier!G$137:G$141)</f>
        <v>0</v>
      </c>
      <c r="H252" s="86">
        <f t="shared" si="188"/>
        <v>0</v>
      </c>
      <c r="I252" s="86">
        <f t="shared" si="189"/>
        <v>1</v>
      </c>
      <c r="J252" s="86">
        <f t="shared" si="190"/>
        <v>0</v>
      </c>
      <c r="K252" s="86">
        <f t="shared" si="191"/>
        <v>0</v>
      </c>
      <c r="L252" s="86">
        <f t="shared" si="192"/>
        <v>0</v>
      </c>
      <c r="M252" s="86">
        <f t="shared" si="193"/>
        <v>0</v>
      </c>
      <c r="N252" s="86">
        <f>SUMIF(calendrier!$I$137:$I$141,$B252,calendrier!H$137:H$141)+SUMIF(calendrier!$B$137:$B$141,$B252,calendrier!D$137:D$141)</f>
        <v>0</v>
      </c>
      <c r="O252" s="63">
        <f>SUMIF(calendrier!$B$137:$B$141,$B252,calendrier!E$137:E$141)+SUMIF(calendrier!$I$137:$I$141,$B252,calendrier!F$137:F$141)</f>
        <v>3</v>
      </c>
      <c r="P252" s="63">
        <f>SUMIF(calendrier!$B$137:$B$141,$B252,calendrier!F$137:F$141)+SUMIF(calendrier!$I$137:$I$141,$B252,calendrier!E$137:E$141)</f>
        <v>1</v>
      </c>
      <c r="Q252" s="87">
        <f t="shared" si="194"/>
        <v>3</v>
      </c>
      <c r="R252" s="86">
        <f>SUMIF(calendrier!$B$137:$B$141,$B252,calendrier!P$137:P$141)+SUMIF(calendrier!I$137:I$141,$B252,calendrier!Q$137:Q$141)+SUMIF(calendrier!B$137:B$141,$B252,calendrier!R$137:R$141)+SUMIF(calendrier!I$137:I$141,$B252,calendrier!S$137:S$141)+SUMIF(calendrier!B$137:B$141,$B252,calendrier!T$137:T$141)+SUMIF(calendrier!I$137:I$141,$B252,calendrier!U$137:U$141)+SUMIF(calendrier!B$137:B$141,$B252,calendrier!V$137:V$141)+SUMIF(calendrier!I$137:I$141,$B252,calendrier!W$137:W$141)+SUMIF(calendrier!B$137:B$141,$B252,calendrier!X$137:X$141)+SUMIF(calendrier!I$137:I$141,$B252,calendrier!Y$137:Y$141)</f>
        <v>96</v>
      </c>
      <c r="S252" s="86">
        <f>SUMIF(calendrier!I$137:I$141,$B252,calendrier!P$137:P$141)+SUMIF(calendrier!B$137:B$141,$B252,calendrier!Q$137:Q$141)+SUMIF(calendrier!I$137:I$141,$B252,calendrier!R$137:R$141)+SUMIF(calendrier!B$137:B$141,$B252,calendrier!S$137:S$141)+SUMIF(calendrier!I$137:I$141,$B252,calendrier!T$137:T$141)+SUMIF(calendrier!B$137:B$141,$B252,calendrier!U$137:U$141)+SUMIF(calendrier!I$137:I$141,$B252,calendrier!V$137:V$141)+SUMIF(calendrier!B$137:B$141,$B252,calendrier!W$137:W$141)+SUMIF(calendrier!I$137:I$141,$B252,calendrier!X$137:X$141)+SUMIF(calendrier!B$137:B$141,$B252,calendrier!Y$137:Y$141)</f>
        <v>81</v>
      </c>
      <c r="T252" s="87">
        <f t="shared" si="195"/>
        <v>1.1851851851851851</v>
      </c>
    </row>
    <row r="253" spans="1:20" ht="15">
      <c r="A253" s="71">
        <v>9</v>
      </c>
      <c r="B253" s="91" t="str">
        <f>calendrier!B13</f>
        <v>ST PIERRE LA COUR</v>
      </c>
      <c r="C253" s="85">
        <f t="shared" si="154"/>
        <v>1</v>
      </c>
      <c r="D253" s="86">
        <f t="shared" si="165"/>
        <v>1</v>
      </c>
      <c r="E253" s="63">
        <f t="shared" si="186"/>
        <v>0</v>
      </c>
      <c r="F253" s="63">
        <f t="shared" si="187"/>
        <v>1</v>
      </c>
      <c r="G253" s="63">
        <f>SUMIF(calendrier!$B$137:$B$141,$B253,calendrier!C$137:C$141)+SUMIF(calendrier!$I$137:$I$141,$B253,calendrier!G$137:G$141)</f>
        <v>0</v>
      </c>
      <c r="H253" s="86">
        <f t="shared" si="188"/>
        <v>0</v>
      </c>
      <c r="I253" s="86">
        <f t="shared" si="189"/>
        <v>0</v>
      </c>
      <c r="J253" s="86">
        <f t="shared" si="190"/>
        <v>0</v>
      </c>
      <c r="K253" s="86">
        <f t="shared" si="191"/>
        <v>0</v>
      </c>
      <c r="L253" s="86">
        <f t="shared" si="192"/>
        <v>1</v>
      </c>
      <c r="M253" s="86">
        <f t="shared" si="193"/>
        <v>0</v>
      </c>
      <c r="N253" s="86">
        <f>SUMIF(calendrier!$I$137:$I$141,$B253,calendrier!H$137:H$141)+SUMIF(calendrier!$B$137:$B$141,$B253,calendrier!D$137:D$141)</f>
        <v>0</v>
      </c>
      <c r="O253" s="63">
        <f>SUMIF(calendrier!$B$137:$B$141,$B253,calendrier!E$137:E$141)+SUMIF(calendrier!$I$137:$I$141,$B253,calendrier!F$137:F$141)</f>
        <v>1</v>
      </c>
      <c r="P253" s="63">
        <f>SUMIF(calendrier!$B$137:$B$141,$B253,calendrier!F$137:F$141)+SUMIF(calendrier!$I$137:$I$141,$B253,calendrier!E$137:E$141)</f>
        <v>3</v>
      </c>
      <c r="Q253" s="87">
        <f t="shared" si="194"/>
        <v>0.3333333333333333</v>
      </c>
      <c r="R253" s="86">
        <f>SUMIF(calendrier!$B$137:$B$141,$B253,calendrier!P$137:P$141)+SUMIF(calendrier!I$137:I$141,$B253,calendrier!Q$137:Q$141)+SUMIF(calendrier!B$137:B$141,$B253,calendrier!R$137:R$141)+SUMIF(calendrier!I$137:I$141,$B253,calendrier!S$137:S$141)+SUMIF(calendrier!B$137:B$141,$B253,calendrier!T$137:T$141)+SUMIF(calendrier!I$137:I$141,$B253,calendrier!U$137:U$141)+SUMIF(calendrier!B$137:B$141,$B253,calendrier!V$137:V$141)+SUMIF(calendrier!I$137:I$141,$B253,calendrier!W$137:W$141)+SUMIF(calendrier!B$137:B$141,$B253,calendrier!X$137:X$141)+SUMIF(calendrier!I$137:I$141,$B253,calendrier!Y$137:Y$141)</f>
        <v>84</v>
      </c>
      <c r="S253" s="86">
        <f>SUMIF(calendrier!I$137:I$141,$B253,calendrier!P$137:P$141)+SUMIF(calendrier!B$137:B$141,$B253,calendrier!Q$137:Q$141)+SUMIF(calendrier!I$137:I$141,$B253,calendrier!R$137:R$141)+SUMIF(calendrier!B$137:B$141,$B253,calendrier!S$137:S$141)+SUMIF(calendrier!I$137:I$141,$B253,calendrier!T$137:T$141)+SUMIF(calendrier!B$137:B$141,$B253,calendrier!U$137:U$141)+SUMIF(calendrier!I$137:I$141,$B253,calendrier!V$137:V$141)+SUMIF(calendrier!B$137:B$141,$B253,calendrier!W$137:W$141)+SUMIF(calendrier!I$137:I$141,$B253,calendrier!X$137:X$141)+SUMIF(calendrier!B$137:B$141,$B253,calendrier!Y$137:Y$141)</f>
        <v>94</v>
      </c>
      <c r="T253" s="87">
        <f t="shared" si="195"/>
        <v>0.8936170212765957</v>
      </c>
    </row>
    <row r="254" spans="1:20" ht="15">
      <c r="A254" s="71">
        <v>10</v>
      </c>
      <c r="B254" s="91" t="str">
        <f>calendrier!B14</f>
        <v>MONTENAY</v>
      </c>
      <c r="C254" s="85">
        <f t="shared" si="154"/>
        <v>1</v>
      </c>
      <c r="D254" s="86">
        <f t="shared" si="165"/>
        <v>1</v>
      </c>
      <c r="E254" s="63">
        <f t="shared" si="186"/>
        <v>0</v>
      </c>
      <c r="F254" s="63">
        <f t="shared" si="187"/>
        <v>1</v>
      </c>
      <c r="G254" s="63">
        <f>SUMIF(calendrier!$B$137:$B$141,$B254,calendrier!C$137:C$141)+SUMIF(calendrier!$I$137:$I$141,$B254,calendrier!G$137:G$141)</f>
        <v>0</v>
      </c>
      <c r="H254" s="86">
        <f t="shared" si="188"/>
        <v>0</v>
      </c>
      <c r="I254" s="86">
        <f t="shared" si="189"/>
        <v>0</v>
      </c>
      <c r="J254" s="86">
        <f t="shared" si="190"/>
        <v>0</v>
      </c>
      <c r="K254" s="86">
        <f t="shared" si="191"/>
        <v>0</v>
      </c>
      <c r="L254" s="86">
        <f t="shared" si="192"/>
        <v>0</v>
      </c>
      <c r="M254" s="86">
        <f t="shared" si="193"/>
        <v>1</v>
      </c>
      <c r="N254" s="86">
        <f>SUMIF(calendrier!$I$137:$I$141,$B254,calendrier!H$137:H$141)+SUMIF(calendrier!$B$137:$B$141,$B254,calendrier!D$137:D$141)</f>
        <v>0</v>
      </c>
      <c r="O254" s="63">
        <f>SUMIF(calendrier!$B$137:$B$141,$B254,calendrier!E$137:E$141)+SUMIF(calendrier!$I$137:$I$141,$B254,calendrier!F$137:F$141)</f>
        <v>0</v>
      </c>
      <c r="P254" s="63">
        <f>SUMIF(calendrier!$B$137:$B$141,$B254,calendrier!F$137:F$141)+SUMIF(calendrier!$I$137:$I$141,$B254,calendrier!E$137:E$141)</f>
        <v>3</v>
      </c>
      <c r="Q254" s="87">
        <f t="shared" si="194"/>
        <v>0</v>
      </c>
      <c r="R254" s="86">
        <f>SUMIF(calendrier!$B$137:$B$141,$B254,calendrier!P$137:P$141)+SUMIF(calendrier!I$137:I$141,$B254,calendrier!Q$137:Q$141)+SUMIF(calendrier!B$137:B$141,$B254,calendrier!R$137:R$141)+SUMIF(calendrier!I$137:I$141,$B254,calendrier!S$137:S$141)+SUMIF(calendrier!B$137:B$141,$B254,calendrier!T$137:T$141)+SUMIF(calendrier!I$137:I$141,$B254,calendrier!U$137:U$141)+SUMIF(calendrier!B$137:B$141,$B254,calendrier!V$137:V$141)+SUMIF(calendrier!I$137:I$141,$B254,calendrier!W$137:W$141)+SUMIF(calendrier!B$137:B$141,$B254,calendrier!X$137:X$141)+SUMIF(calendrier!I$137:I$141,$B254,calendrier!Y$137:Y$141)</f>
        <v>54</v>
      </c>
      <c r="S254" s="86">
        <f>SUMIF(calendrier!I$137:I$141,$B254,calendrier!P$137:P$141)+SUMIF(calendrier!B$137:B$141,$B254,calendrier!Q$137:Q$141)+SUMIF(calendrier!I$137:I$141,$B254,calendrier!R$137:R$141)+SUMIF(calendrier!B$137:B$141,$B254,calendrier!S$137:S$141)+SUMIF(calendrier!I$137:I$141,$B254,calendrier!T$137:T$141)+SUMIF(calendrier!B$137:B$141,$B254,calendrier!U$137:U$141)+SUMIF(calendrier!I$137:I$141,$B254,calendrier!V$137:V$141)+SUMIF(calendrier!B$137:B$141,$B254,calendrier!W$137:W$141)+SUMIF(calendrier!I$137:I$141,$B254,calendrier!X$137:X$141)+SUMIF(calendrier!B$137:B$141,$B254,calendrier!Y$137:Y$141)</f>
        <v>75</v>
      </c>
      <c r="T254" s="87">
        <f t="shared" si="195"/>
        <v>0.72</v>
      </c>
    </row>
  </sheetData>
  <sheetProtection formatCells="0" formatColumns="0" formatRows="0" sort="0"/>
  <mergeCells count="1">
    <mergeCell ref="U5:AC5"/>
  </mergeCells>
  <conditionalFormatting sqref="A245:A254 A231:A240 A217:A226 A203:A212 A189:A198 A175:A184 A161:A170 A147:A156 A133:A142 A119:A128 A105:A114 A91:A100 A77:A86 A63:A72 A49:A58 A35:A44 A7:A16 B1:B65536 A21:A30">
    <cfRule type="cellIs" priority="1" dxfId="0" operator="equal" stopIfTrue="1">
      <formula>#REF!</formula>
    </cfRule>
  </conditionalFormatting>
  <printOptions horizontalCentered="1" verticalCentered="1"/>
  <pageMargins left="0.47222222222222227" right="0.47222222222222227" top="1.0708333333333333" bottom="0.8486111111111112" header="0.47222222222222227" footer="0.47222222222222227"/>
  <pageSetup horizontalDpi="300" verticalDpi="300" orientation="landscape" paperSize="9"/>
  <headerFooter alignWithMargins="0">
    <oddHeader>&amp;C&amp;"Arial,Gras"&amp;18MIXTE HONNEUR
2007/2008</oddHeader>
    <oddFooter>&amp;CFSCF CD 35 VOLLEY&amp;RMISE A JOUR LE :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="125" zoomScaleNormal="125" zoomScalePageLayoutView="0" workbookViewId="0" topLeftCell="A4">
      <selection activeCell="B6" sqref="B6:AM15"/>
    </sheetView>
  </sheetViews>
  <sheetFormatPr defaultColWidth="11.421875" defaultRowHeight="12.75"/>
  <cols>
    <col min="1" max="1" width="5.00390625" style="61" customWidth="1"/>
    <col min="2" max="2" width="23.7109375" style="67" customWidth="1"/>
    <col min="3" max="16" width="4.421875" style="63" customWidth="1"/>
    <col min="17" max="17" width="7.140625" style="63" customWidth="1"/>
    <col min="18" max="19" width="5.421875" style="63" customWidth="1"/>
    <col min="20" max="20" width="7.140625" style="63" customWidth="1"/>
    <col min="21" max="21" width="0" style="65" hidden="1" customWidth="1"/>
    <col min="22" max="28" width="0" style="63" hidden="1" customWidth="1"/>
    <col min="29" max="29" width="0" style="66" hidden="1" customWidth="1"/>
    <col min="30" max="37" width="0" style="63" hidden="1" customWidth="1"/>
    <col min="38" max="38" width="0" style="66" hidden="1" customWidth="1"/>
    <col min="39" max="16384" width="11.421875" style="67" customWidth="1"/>
  </cols>
  <sheetData>
    <row r="1" spans="2:5" ht="15">
      <c r="B1" s="62" t="s">
        <v>50</v>
      </c>
      <c r="E1" s="64" t="s">
        <v>51</v>
      </c>
    </row>
    <row r="2" spans="2:5" ht="15">
      <c r="B2" s="68" t="str">
        <f>calendrier!B2</f>
        <v>EXCELLENCE</v>
      </c>
      <c r="E2" s="69">
        <f>calendrier!I2</f>
        <v>0</v>
      </c>
    </row>
    <row r="3" spans="2:5" ht="15">
      <c r="B3" s="70"/>
      <c r="E3" s="70"/>
    </row>
    <row r="4" spans="2:39" ht="15" customHeight="1">
      <c r="B4" s="72"/>
      <c r="C4" s="100" t="s">
        <v>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99" t="s">
        <v>14</v>
      </c>
      <c r="V4" s="99"/>
      <c r="W4" s="99"/>
      <c r="X4" s="99"/>
      <c r="Y4" s="99"/>
      <c r="Z4" s="99"/>
      <c r="AA4" s="99"/>
      <c r="AB4" s="99"/>
      <c r="AC4" s="99"/>
      <c r="AD4" s="77" t="s">
        <v>15</v>
      </c>
      <c r="AE4" s="78"/>
      <c r="AF4" s="78"/>
      <c r="AG4" s="78"/>
      <c r="AH4" s="78"/>
      <c r="AI4" s="78"/>
      <c r="AJ4" s="78"/>
      <c r="AK4" s="78"/>
      <c r="AL4" s="77"/>
      <c r="AM4" s="101" t="s">
        <v>75</v>
      </c>
    </row>
    <row r="5" spans="2:39" ht="15">
      <c r="B5" s="90" t="s">
        <v>16</v>
      </c>
      <c r="C5" s="80" t="s">
        <v>17</v>
      </c>
      <c r="D5" s="80" t="s">
        <v>18</v>
      </c>
      <c r="E5" s="80" t="s">
        <v>19</v>
      </c>
      <c r="F5" s="80" t="s">
        <v>20</v>
      </c>
      <c r="G5" s="80" t="s">
        <v>54</v>
      </c>
      <c r="H5" s="80" t="s">
        <v>21</v>
      </c>
      <c r="I5" s="80" t="s">
        <v>22</v>
      </c>
      <c r="J5" s="80" t="s">
        <v>23</v>
      </c>
      <c r="K5" s="80" t="s">
        <v>24</v>
      </c>
      <c r="L5" s="80" t="s">
        <v>25</v>
      </c>
      <c r="M5" s="80" t="s">
        <v>26</v>
      </c>
      <c r="N5" s="80" t="s">
        <v>55</v>
      </c>
      <c r="O5" s="80" t="s">
        <v>27</v>
      </c>
      <c r="P5" s="80" t="s">
        <v>28</v>
      </c>
      <c r="Q5" s="80" t="s">
        <v>29</v>
      </c>
      <c r="R5" s="80" t="s">
        <v>30</v>
      </c>
      <c r="S5" s="80" t="s">
        <v>31</v>
      </c>
      <c r="T5" s="80" t="s">
        <v>29</v>
      </c>
      <c r="U5" s="81" t="s">
        <v>17</v>
      </c>
      <c r="V5" s="82" t="s">
        <v>21</v>
      </c>
      <c r="W5" s="83" t="s">
        <v>22</v>
      </c>
      <c r="X5" s="83" t="s">
        <v>23</v>
      </c>
      <c r="Y5" s="83" t="s">
        <v>24</v>
      </c>
      <c r="Z5" s="82" t="s">
        <v>25</v>
      </c>
      <c r="AA5" s="83" t="s">
        <v>26</v>
      </c>
      <c r="AB5" s="83" t="s">
        <v>27</v>
      </c>
      <c r="AC5" s="84" t="s">
        <v>28</v>
      </c>
      <c r="AD5" s="83" t="s">
        <v>17</v>
      </c>
      <c r="AE5" s="83" t="s">
        <v>21</v>
      </c>
      <c r="AF5" s="83" t="s">
        <v>22</v>
      </c>
      <c r="AG5" s="83" t="s">
        <v>23</v>
      </c>
      <c r="AH5" s="83" t="s">
        <v>24</v>
      </c>
      <c r="AI5" s="83" t="s">
        <v>25</v>
      </c>
      <c r="AJ5" s="83" t="s">
        <v>26</v>
      </c>
      <c r="AK5" s="83" t="s">
        <v>27</v>
      </c>
      <c r="AL5" s="84" t="s">
        <v>28</v>
      </c>
      <c r="AM5" s="102"/>
    </row>
    <row r="6" spans="1:39" ht="15">
      <c r="A6" s="91">
        <v>1</v>
      </c>
      <c r="B6" s="91" t="str">
        <f>calendrier!B6</f>
        <v>GOSNE</v>
      </c>
      <c r="C6" s="92">
        <f>((G6+H6+I6)*4+(J6)*3+(K6)*2+(L6+M6)*1+N6*0)+AM6</f>
        <v>69</v>
      </c>
      <c r="D6" s="86">
        <f>F6+E6+G6+N6</f>
        <v>17</v>
      </c>
      <c r="E6" s="63">
        <f>H6+I6+J6</f>
        <v>17</v>
      </c>
      <c r="F6" s="63">
        <f>K6+L6+M6</f>
        <v>0</v>
      </c>
      <c r="G6" s="86">
        <f>SUMIF('classement par journée'!$B$7:$B$255,$B6,'classement par journée'!G$7:G$255)</f>
        <v>0</v>
      </c>
      <c r="H6" s="86">
        <f>SUMIF('classement par journée'!$B$7:$B$255,$B6,'classement par journée'!H$7:H$255)</f>
        <v>8</v>
      </c>
      <c r="I6" s="86">
        <f>SUMIF('classement par journée'!$B$7:$B$255,$B6,'classement par journée'!I$7:I$255)</f>
        <v>8</v>
      </c>
      <c r="J6" s="86">
        <f>SUMIF('classement par journée'!$B$7:$B$255,$B6,'classement par journée'!J$7:J$255)</f>
        <v>1</v>
      </c>
      <c r="K6" s="86">
        <f>SUMIF('classement par journée'!$B$7:$B$255,$B6,'classement par journée'!K$7:K$255)</f>
        <v>0</v>
      </c>
      <c r="L6" s="86">
        <f>SUMIF('classement par journée'!$B$7:$B$255,$B6,'classement par journée'!L$7:L$255)</f>
        <v>0</v>
      </c>
      <c r="M6" s="86">
        <f>SUMIF('classement par journée'!$B$7:$B$255,$B6,'classement par journée'!M$7:M$255)</f>
        <v>0</v>
      </c>
      <c r="N6" s="86">
        <f>SUMIF('classement par journée'!$B$7:$B$255,$B6,'classement par journée'!N$7:N$255)</f>
        <v>0</v>
      </c>
      <c r="O6" s="63">
        <f>SUMIF('classement par journée'!$B$7:$B$255,$B6,'classement par journée'!O$7:O$255)</f>
        <v>51</v>
      </c>
      <c r="P6" s="63">
        <f>SUMIF('classement par journée'!$B$7:$B$255,$B6,'classement par journée'!P$7:P$255)</f>
        <v>10</v>
      </c>
      <c r="Q6" s="87">
        <f>O6/P6</f>
        <v>5.1</v>
      </c>
      <c r="R6" s="86">
        <f>SUMIF('classement par journée'!$B$7:$B$255,$B6,'classement par journée'!R$7:R$255)</f>
        <v>1453</v>
      </c>
      <c r="S6" s="86">
        <f>SUMIF('classement par journée'!$B$7:$B$255,$B6,'classement par journée'!S$7:S$255)</f>
        <v>1094</v>
      </c>
      <c r="T6" s="87">
        <f>R6/S6</f>
        <v>1.3281535648994516</v>
      </c>
      <c r="U6" s="65">
        <f>V6*3+W6*3+X6*2+Y6</f>
        <v>0</v>
      </c>
      <c r="V6" s="63">
        <f>SUMIF(calendrier!B$18:B$147,B6,calendrier!N$18:N$147)</f>
        <v>0</v>
      </c>
      <c r="W6" s="63">
        <f>SUMIF(calendrier!B$18:B$147,B6,calendrier!J$18:J$147)-SUMIF(calendrier!B$18:B$147,B6,calendrier!N$18:N$147)</f>
        <v>0</v>
      </c>
      <c r="X6" s="63">
        <f>SUMIF(calendrier!B$18:B$147,B6,calendrier!K$18:K$147)</f>
        <v>0</v>
      </c>
      <c r="Y6" s="63">
        <f>SUMIF(calendrier!B$18:B$147,B6,calendrier!L$18:L$147)</f>
        <v>0</v>
      </c>
      <c r="Z6" s="63">
        <f>SUMIF(calendrier!B$18:B$147,B6,calendrier!M$18:M$147)-SUMIF(calendrier!B$18:B$147,B6,calendrier!O$18:O$147)</f>
        <v>-25</v>
      </c>
      <c r="AA6" s="63">
        <f>SUMIF(calendrier!B$18:B$147,B6,calendrier!O$18:O$147)</f>
        <v>25</v>
      </c>
      <c r="AD6" s="63">
        <f>AE6*3+AG6*2+AH6</f>
        <v>0</v>
      </c>
      <c r="AE6" s="63">
        <f>SUMIF(calendrier!I$18:I$147,B6,calendrier!O$18:O$147)</f>
        <v>0</v>
      </c>
      <c r="AF6" s="63">
        <f>SUMIF(calendrier!I$18:I$147,B6,calendrier!M$18:M$147)-SUMIF(calendrier!I$18:I$147,B6,calendrier!O$18:O$147)</f>
        <v>0</v>
      </c>
      <c r="AG6" s="63">
        <f>SUMIF(calendrier!I$18:I$147,B6,calendrier!L$18:L$147)</f>
        <v>0</v>
      </c>
      <c r="AH6" s="63">
        <f>SUMIF(calendrier!I$18:I$147,B6,calendrier!K$18:K$147)</f>
        <v>0</v>
      </c>
      <c r="AI6" s="63">
        <f>SUMIF(calendrier!I$18:I$147,B6,calendrier!J$18:J$147)-SUMIF(calendrier!I$18:I$147,B6,calendrier!N$18:N$147)</f>
        <v>0</v>
      </c>
      <c r="AJ6" s="63">
        <f>SUMIF(calendrier!I$18:I$147,B6,calendrier!N$18:N$147)</f>
        <v>0</v>
      </c>
      <c r="AM6" s="86">
        <v>2</v>
      </c>
    </row>
    <row r="7" spans="1:39" ht="15">
      <c r="A7" s="91">
        <v>2</v>
      </c>
      <c r="B7" s="91" t="str">
        <f>calendrier!B7</f>
        <v>JAVENE 1</v>
      </c>
      <c r="C7" s="92">
        <f>((G7+H7+I7)*4+(J7)*3+(K7)*2+(L7+M7)*1+N7*0)+AM7</f>
        <v>64</v>
      </c>
      <c r="D7" s="86">
        <f>F7+E7+G7+N7</f>
        <v>17</v>
      </c>
      <c r="E7" s="63">
        <f>H7+I7+J7</f>
        <v>15</v>
      </c>
      <c r="F7" s="63">
        <f>K7+L7+M7</f>
        <v>2</v>
      </c>
      <c r="G7" s="86">
        <f>SUMIF('classement par journée'!$B$7:$B$255,$B7,'classement par journée'!G$7:G$255)</f>
        <v>0</v>
      </c>
      <c r="H7" s="86">
        <f>SUMIF('classement par journée'!$B$7:$B$255,$B7,'classement par journée'!H$7:H$255)</f>
        <v>7</v>
      </c>
      <c r="I7" s="86">
        <f>SUMIF('classement par journée'!$B$7:$B$255,$B7,'classement par journée'!I$7:I$255)</f>
        <v>7</v>
      </c>
      <c r="J7" s="86">
        <f>SUMIF('classement par journée'!$B$7:$B$255,$B7,'classement par journée'!J$7:J$255)</f>
        <v>1</v>
      </c>
      <c r="K7" s="86">
        <f>SUMIF('classement par journée'!$B$7:$B$255,$B7,'classement par journée'!K$7:K$255)</f>
        <v>1</v>
      </c>
      <c r="L7" s="86">
        <f>SUMIF('classement par journée'!$B$7:$B$255,$B7,'classement par journée'!L$7:L$255)</f>
        <v>0</v>
      </c>
      <c r="M7" s="86">
        <f>SUMIF('classement par journée'!$B$7:$B$255,$B7,'classement par journée'!M$7:M$255)</f>
        <v>1</v>
      </c>
      <c r="N7" s="86">
        <f>SUMIF('classement par journée'!$B$7:$B$255,$B7,'classement par journée'!N$7:N$255)</f>
        <v>0</v>
      </c>
      <c r="O7" s="63">
        <f>SUMIF('classement par journée'!$B$7:$B$255,$B7,'classement par journée'!O$7:O$255)</f>
        <v>47</v>
      </c>
      <c r="P7" s="63">
        <f>SUMIF('classement par journée'!$B$7:$B$255,$B7,'classement par journée'!P$7:P$255)</f>
        <v>15</v>
      </c>
      <c r="Q7" s="87">
        <f>O7/P7</f>
        <v>3.1333333333333333</v>
      </c>
      <c r="R7" s="86">
        <f>SUMIF('classement par journée'!$B$7:$B$255,$B7,'classement par journée'!R$7:R$255)</f>
        <v>1444</v>
      </c>
      <c r="S7" s="86">
        <f>SUMIF('classement par journée'!$B$7:$B$255,$B7,'classement par journée'!S$7:S$255)</f>
        <v>1226</v>
      </c>
      <c r="T7" s="87">
        <f>R7/S7</f>
        <v>1.1778140293637847</v>
      </c>
      <c r="U7" s="65">
        <f>V7*3+W7*3+X7*2+Y7</f>
        <v>0</v>
      </c>
      <c r="V7" s="63">
        <f>SUMIF(calendrier!B$18:B$147,B7,calendrier!N$18:N$147)</f>
        <v>0</v>
      </c>
      <c r="W7" s="63">
        <f>SUMIF(calendrier!B$18:B$147,B7,calendrier!J$18:J$147)-SUMIF(calendrier!B$18:B$147,B7,calendrier!N$18:N$147)</f>
        <v>0</v>
      </c>
      <c r="X7" s="63">
        <f>SUMIF(calendrier!B$18:B$147,B7,calendrier!K$18:K$147)</f>
        <v>0</v>
      </c>
      <c r="Y7" s="63">
        <f>SUMIF(calendrier!B$18:B$147,B7,calendrier!L$18:L$147)</f>
        <v>0</v>
      </c>
      <c r="Z7" s="63">
        <f>SUMIF(calendrier!B$18:B$147,B7,calendrier!M$18:M$147)-SUMIF(calendrier!B$18:B$147,B7,calendrier!O$18:O$147)</f>
        <v>0</v>
      </c>
      <c r="AA7" s="63">
        <f>SUMIF(calendrier!B$18:B$147,B7,calendrier!O$18:O$147)</f>
        <v>0</v>
      </c>
      <c r="AD7" s="63">
        <f>AE7*3+AG7*2+AH7</f>
        <v>0</v>
      </c>
      <c r="AE7" s="63">
        <f>SUMIF(calendrier!I$18:I$147,B7,calendrier!O$18:O$147)</f>
        <v>0</v>
      </c>
      <c r="AF7" s="63">
        <f>SUMIF(calendrier!I$18:I$147,B7,calendrier!M$18:M$147)-SUMIF(calendrier!I$18:I$147,B7,calendrier!O$18:O$147)</f>
        <v>0</v>
      </c>
      <c r="AG7" s="63">
        <f>SUMIF(calendrier!I$18:I$147,B7,calendrier!L$18:L$147)</f>
        <v>0</v>
      </c>
      <c r="AH7" s="63">
        <f>SUMIF(calendrier!I$18:I$147,B7,calendrier!K$18:K$147)</f>
        <v>0</v>
      </c>
      <c r="AI7" s="63">
        <f>SUMIF(calendrier!I$18:I$147,B7,calendrier!J$18:J$147)-SUMIF(calendrier!I$18:I$147,B7,calendrier!N$18:N$147)</f>
        <v>0</v>
      </c>
      <c r="AJ7" s="63">
        <f>SUMIF(calendrier!I$18:I$147,B7,calendrier!N$18:N$147)</f>
        <v>0</v>
      </c>
      <c r="AM7" s="86">
        <v>2</v>
      </c>
    </row>
    <row r="8" spans="1:39" ht="15">
      <c r="A8" s="91">
        <v>3</v>
      </c>
      <c r="B8" s="91" t="str">
        <f>calendrier!B12</f>
        <v>JAVENE 2</v>
      </c>
      <c r="C8" s="92">
        <f>((G8+H8+I8)*4+(J8)*3+(K8)*2+(L8+M8)*1+N8*0)+AM8</f>
        <v>59</v>
      </c>
      <c r="D8" s="86">
        <f>F8+E8+G8+N8</f>
        <v>17</v>
      </c>
      <c r="E8" s="63">
        <f>H8+I8+J8</f>
        <v>11</v>
      </c>
      <c r="F8" s="63">
        <f>K8+L8+M8</f>
        <v>4</v>
      </c>
      <c r="G8" s="86">
        <f>SUMIF('classement par journée'!$B$7:$B$255,$B8,'classement par journée'!G$7:G$255)</f>
        <v>2</v>
      </c>
      <c r="H8" s="86">
        <f>SUMIF('classement par journée'!$B$7:$B$255,$B8,'classement par journée'!H$7:H$255)</f>
        <v>3</v>
      </c>
      <c r="I8" s="86">
        <f>SUMIF('classement par journée'!$B$7:$B$255,$B8,'classement par journée'!I$7:I$255)</f>
        <v>8</v>
      </c>
      <c r="J8" s="86">
        <f>SUMIF('classement par journée'!$B$7:$B$255,$B8,'classement par journée'!J$7:J$255)</f>
        <v>0</v>
      </c>
      <c r="K8" s="86">
        <f>SUMIF('classement par journée'!$B$7:$B$255,$B8,'classement par journée'!K$7:K$255)</f>
        <v>1</v>
      </c>
      <c r="L8" s="86">
        <f>SUMIF('classement par journée'!$B$7:$B$255,$B8,'classement par journée'!L$7:L$255)</f>
        <v>1</v>
      </c>
      <c r="M8" s="86">
        <f>SUMIF('classement par journée'!$B$7:$B$255,$B8,'classement par journée'!M$7:M$255)</f>
        <v>2</v>
      </c>
      <c r="N8" s="86">
        <f>SUMIF('classement par journée'!$B$7:$B$255,$B8,'classement par journée'!N$7:N$255)</f>
        <v>0</v>
      </c>
      <c r="O8" s="63">
        <f>SUMIF('classement par journée'!$B$7:$B$255,$B8,'classement par journée'!O$7:O$255)</f>
        <v>36</v>
      </c>
      <c r="P8" s="63">
        <f>SUMIF('classement par journée'!$B$7:$B$255,$B8,'classement par journée'!P$7:P$255)</f>
        <v>20</v>
      </c>
      <c r="Q8" s="87">
        <f>O8/P8</f>
        <v>1.8</v>
      </c>
      <c r="R8" s="86">
        <f>SUMIF('classement par journée'!$B$7:$B$255,$B8,'classement par journée'!R$7:R$255)</f>
        <v>1277</v>
      </c>
      <c r="S8" s="86">
        <f>SUMIF('classement par journée'!$B$7:$B$255,$B8,'classement par journée'!S$7:S$255)</f>
        <v>1098</v>
      </c>
      <c r="T8" s="87">
        <f>R8/S8</f>
        <v>1.163023679417122</v>
      </c>
      <c r="U8" s="65">
        <f>V8*3+W8*3+X8*2+Y8</f>
        <v>0</v>
      </c>
      <c r="V8" s="70">
        <f>SUMIF(calendrier!B$18:B$147,B8,calendrier!N$18:N$147)</f>
        <v>0</v>
      </c>
      <c r="W8" s="70">
        <f>SUMIF(calendrier!B$18:B$147,B8,calendrier!J$18:J$147)-SUMIF(calendrier!B$18:B$147,B8,calendrier!N$18:N$147)</f>
        <v>0</v>
      </c>
      <c r="X8" s="70">
        <f>SUMIF(calendrier!B$18:B$147,B8,calendrier!K$18:K$147)</f>
        <v>0</v>
      </c>
      <c r="Y8" s="70">
        <f>SUMIF(calendrier!B$18:B$147,B8,calendrier!L$18:L$147)</f>
        <v>0</v>
      </c>
      <c r="Z8" s="70">
        <f>SUMIF(calendrier!B$18:B$147,B8,calendrier!M$18:M$147)-SUMIF(calendrier!B$18:B$147,B8,calendrier!O$18:O$147)</f>
        <v>0</v>
      </c>
      <c r="AA8" s="70">
        <f>SUMIF(calendrier!B$18:B$147,B8,calendrier!O$18:O$147)</f>
        <v>0</v>
      </c>
      <c r="AB8" s="70"/>
      <c r="AD8" s="70">
        <f>AE8*3+AG8*2+AH8</f>
        <v>0</v>
      </c>
      <c r="AE8" s="70">
        <f>SUMIF(calendrier!I$18:I$147,B8,calendrier!O$18:O$147)</f>
        <v>0</v>
      </c>
      <c r="AF8" s="70">
        <f>SUMIF(calendrier!I$18:I$147,B8,calendrier!M$18:M$147)-SUMIF(calendrier!I$18:I$147,B8,calendrier!O$18:O$147)</f>
        <v>0</v>
      </c>
      <c r="AG8" s="70">
        <f>SUMIF(calendrier!I$18:I$147,B8,calendrier!L$18:L$147)</f>
        <v>0</v>
      </c>
      <c r="AH8" s="70">
        <f>SUMIF(calendrier!I$18:I$147,B8,calendrier!K$18:K$147)</f>
        <v>0</v>
      </c>
      <c r="AI8" s="70">
        <f>SUMIF(calendrier!I$18:I$147,B8,calendrier!J$18:J$147)-SUMIF(calendrier!I$18:I$147,B8,calendrier!N$18:N$147)</f>
        <v>0</v>
      </c>
      <c r="AJ8" s="70">
        <f>SUMIF(calendrier!I$18:I$147,B8,calendrier!N$18:N$147)</f>
        <v>0</v>
      </c>
      <c r="AK8" s="70"/>
      <c r="AM8" s="86">
        <v>2</v>
      </c>
    </row>
    <row r="9" spans="1:39" ht="15">
      <c r="A9" s="91">
        <v>4</v>
      </c>
      <c r="B9" s="91" t="str">
        <f>calendrier!B14</f>
        <v>MONTENAY</v>
      </c>
      <c r="C9" s="92">
        <f>((G9+H9+I9)*4+(J9)*3+(K9)*2+(L9+M9)*1+N9*0)+AM9</f>
        <v>48</v>
      </c>
      <c r="D9" s="86">
        <f>F9+E9+G9+N9</f>
        <v>18</v>
      </c>
      <c r="E9" s="63">
        <f>H9+I9+J9</f>
        <v>9</v>
      </c>
      <c r="F9" s="63">
        <f>K9+L9+M9</f>
        <v>9</v>
      </c>
      <c r="G9" s="86">
        <f>SUMIF('classement par journée'!$B$7:$B$255,$B9,'classement par journée'!G$7:G$255)</f>
        <v>0</v>
      </c>
      <c r="H9" s="86">
        <f>SUMIF('classement par journée'!$B$7:$B$255,$B9,'classement par journée'!H$7:H$255)</f>
        <v>5</v>
      </c>
      <c r="I9" s="86">
        <f>SUMIF('classement par journée'!$B$7:$B$255,$B9,'classement par journée'!I$7:I$255)</f>
        <v>4</v>
      </c>
      <c r="J9" s="86">
        <f>SUMIF('classement par journée'!$B$7:$B$255,$B9,'classement par journée'!J$7:J$255)</f>
        <v>0</v>
      </c>
      <c r="K9" s="86">
        <f>SUMIF('classement par journée'!$B$7:$B$255,$B9,'classement par journée'!K$7:K$255)</f>
        <v>1</v>
      </c>
      <c r="L9" s="86">
        <f>SUMIF('classement par journée'!$B$7:$B$255,$B9,'classement par journée'!L$7:L$255)</f>
        <v>5</v>
      </c>
      <c r="M9" s="86">
        <f>SUMIF('classement par journée'!$B$7:$B$255,$B9,'classement par journée'!M$7:M$255)</f>
        <v>3</v>
      </c>
      <c r="N9" s="86">
        <f>SUMIF('classement par journée'!$B$7:$B$255,$B9,'classement par journée'!N$7:N$255)</f>
        <v>0</v>
      </c>
      <c r="O9" s="63">
        <f>SUMIF('classement par journée'!$B$7:$B$255,$B9,'classement par journée'!O$7:O$255)</f>
        <v>34</v>
      </c>
      <c r="P9" s="63">
        <f>SUMIF('classement par journée'!$B$7:$B$255,$B9,'classement par journée'!P$7:P$255)</f>
        <v>31</v>
      </c>
      <c r="Q9" s="87">
        <f>O9/P9</f>
        <v>1.096774193548387</v>
      </c>
      <c r="R9" s="86">
        <f>SUMIF('classement par journée'!$B$7:$B$255,$B9,'classement par journée'!R$7:R$255)</f>
        <v>1410</v>
      </c>
      <c r="S9" s="86">
        <f>SUMIF('classement par journée'!$B$7:$B$255,$B9,'classement par journée'!S$7:S$255)</f>
        <v>1411</v>
      </c>
      <c r="T9" s="87">
        <f>R9/S9</f>
        <v>0.9992912827781715</v>
      </c>
      <c r="U9" s="65">
        <f>V9*3+W9*3+X9*2+Y9</f>
        <v>0</v>
      </c>
      <c r="V9" s="70">
        <f>SUMIF(calendrier!B$18:B$147,B9,calendrier!N$18:N$147)</f>
        <v>0</v>
      </c>
      <c r="W9" s="70">
        <f>SUMIF(calendrier!B$18:B$147,B9,calendrier!J$18:J$147)-SUMIF(calendrier!B$18:B$147,B9,calendrier!N$18:N$147)</f>
        <v>0</v>
      </c>
      <c r="X9" s="70">
        <f>SUMIF(calendrier!B$18:B$147,B9,calendrier!K$18:K$147)</f>
        <v>0</v>
      </c>
      <c r="Y9" s="70">
        <f>SUMIF(calendrier!B$18:B$147,B9,calendrier!L$18:L$147)</f>
        <v>0</v>
      </c>
      <c r="Z9" s="70">
        <f>SUMIF(calendrier!B$18:B$147,B9,calendrier!M$18:M$147)-SUMIF(calendrier!B$18:B$147,B9,calendrier!O$18:O$147)</f>
        <v>0</v>
      </c>
      <c r="AA9" s="70">
        <f>SUMIF(calendrier!B$18:B$147,B9,calendrier!O$18:O$147)</f>
        <v>0</v>
      </c>
      <c r="AB9" s="70"/>
      <c r="AD9" s="70">
        <f>AE9*3+AG9*2+AH9</f>
        <v>75</v>
      </c>
      <c r="AE9" s="70">
        <f>SUMIF(calendrier!I$18:I$147,B9,calendrier!O$18:O$147)</f>
        <v>25</v>
      </c>
      <c r="AF9" s="70">
        <f>SUMIF(calendrier!I$18:I$147,B9,calendrier!M$18:M$147)-SUMIF(calendrier!I$18:I$147,B9,calendrier!O$18:O$147)</f>
        <v>-25</v>
      </c>
      <c r="AG9" s="70">
        <f>SUMIF(calendrier!I$18:I$147,B9,calendrier!L$18:L$147)</f>
        <v>0</v>
      </c>
      <c r="AH9" s="70">
        <f>SUMIF(calendrier!I$18:I$147,B9,calendrier!K$18:K$147)</f>
        <v>0</v>
      </c>
      <c r="AI9" s="70">
        <f>SUMIF(calendrier!I$18:I$147,B9,calendrier!J$18:J$147)-SUMIF(calendrier!I$18:I$147,B9,calendrier!N$18:N$147)</f>
        <v>0</v>
      </c>
      <c r="AJ9" s="70">
        <f>SUMIF(calendrier!I$18:I$147,B9,calendrier!N$18:N$147)</f>
        <v>0</v>
      </c>
      <c r="AK9" s="70"/>
      <c r="AM9" s="86">
        <v>2</v>
      </c>
    </row>
    <row r="10" spans="1:39" ht="15">
      <c r="A10" s="91">
        <v>5</v>
      </c>
      <c r="B10" s="91" t="str">
        <f>calendrier!B11</f>
        <v>ST BRICE EN COGLES</v>
      </c>
      <c r="C10" s="92">
        <f>((G10+H10+I10)*4+(J10)*3+(K10)*2+(L10+M10)*1+N10*0)+AM10</f>
        <v>47</v>
      </c>
      <c r="D10" s="86">
        <f>F10+E10+G10+N10</f>
        <v>17</v>
      </c>
      <c r="E10" s="63">
        <f>H10+I10+J10</f>
        <v>10</v>
      </c>
      <c r="F10" s="63">
        <f>K10+L10+M10</f>
        <v>7</v>
      </c>
      <c r="G10" s="86">
        <f>SUMIF('classement par journée'!$B$7:$B$255,$B10,'classement par journée'!G$7:G$255)</f>
        <v>0</v>
      </c>
      <c r="H10" s="86">
        <f>SUMIF('classement par journée'!$B$7:$B$255,$B10,'classement par journée'!H$7:H$255)</f>
        <v>4</v>
      </c>
      <c r="I10" s="86">
        <f>SUMIF('classement par journée'!$B$7:$B$255,$B10,'classement par journée'!I$7:I$255)</f>
        <v>4</v>
      </c>
      <c r="J10" s="86">
        <f>SUMIF('classement par journée'!$B$7:$B$255,$B10,'classement par journée'!J$7:J$255)</f>
        <v>2</v>
      </c>
      <c r="K10" s="86">
        <f>SUMIF('classement par journée'!$B$7:$B$255,$B10,'classement par journée'!K$7:K$255)</f>
        <v>0</v>
      </c>
      <c r="L10" s="86">
        <f>SUMIF('classement par journée'!$B$7:$B$255,$B10,'classement par journée'!L$7:L$255)</f>
        <v>5</v>
      </c>
      <c r="M10" s="86">
        <f>SUMIF('classement par journée'!$B$7:$B$255,$B10,'classement par journée'!M$7:M$255)</f>
        <v>2</v>
      </c>
      <c r="N10" s="86">
        <f>SUMIF('classement par journée'!$B$7:$B$255,$B10,'classement par journée'!N$7:N$255)</f>
        <v>0</v>
      </c>
      <c r="O10" s="63">
        <f>SUMIF('classement par journée'!$B$7:$B$255,$B10,'classement par journée'!O$7:O$255)</f>
        <v>35</v>
      </c>
      <c r="P10" s="63">
        <f>SUMIF('classement par journée'!$B$7:$B$255,$B10,'classement par journée'!P$7:P$255)</f>
        <v>29</v>
      </c>
      <c r="Q10" s="87">
        <f>O10/P10</f>
        <v>1.206896551724138</v>
      </c>
      <c r="R10" s="86">
        <f>SUMIF('classement par journée'!$B$7:$B$255,$B10,'classement par journée'!R$7:R$255)</f>
        <v>1415</v>
      </c>
      <c r="S10" s="86">
        <f>SUMIF('classement par journée'!$B$7:$B$255,$B10,'classement par journée'!S$7:S$255)</f>
        <v>1367</v>
      </c>
      <c r="T10" s="87">
        <f>R10/S10</f>
        <v>1.0351133869787856</v>
      </c>
      <c r="U10" s="65">
        <f>V10*3+W10*3+X10*2+Y10</f>
        <v>0</v>
      </c>
      <c r="V10" s="63">
        <f>SUMIF(calendrier!B$18:B$147,B10,calendrier!N$18:N$147)</f>
        <v>0</v>
      </c>
      <c r="W10" s="63">
        <f>SUMIF(calendrier!B$18:B$147,B10,calendrier!J$18:J$147)-SUMIF(calendrier!B$18:B$147,B10,calendrier!N$18:N$147)</f>
        <v>0</v>
      </c>
      <c r="X10" s="63">
        <f>SUMIF(calendrier!B$18:B$147,B10,calendrier!K$18:K$147)</f>
        <v>0</v>
      </c>
      <c r="Y10" s="63">
        <f>SUMIF(calendrier!B$18:B$147,B10,calendrier!L$18:L$147)</f>
        <v>0</v>
      </c>
      <c r="Z10" s="63">
        <f>SUMIF(calendrier!B$18:B$147,B10,calendrier!M$18:M$147)-SUMIF(calendrier!B$18:B$147,B10,calendrier!O$18:O$147)</f>
        <v>0</v>
      </c>
      <c r="AA10" s="63">
        <f>SUMIF(calendrier!B$18:B$147,B10,calendrier!O$18:O$147)</f>
        <v>0</v>
      </c>
      <c r="AD10" s="63">
        <f>AE10*3+AG10*2+AH10</f>
        <v>0</v>
      </c>
      <c r="AE10" s="63">
        <f>SUMIF(calendrier!I$18:I$147,B10,calendrier!O$18:O$147)</f>
        <v>0</v>
      </c>
      <c r="AF10" s="63">
        <f>SUMIF(calendrier!I$18:I$147,B10,calendrier!M$18:M$147)-SUMIF(calendrier!I$18:I$147,B10,calendrier!O$18:O$147)</f>
        <v>0</v>
      </c>
      <c r="AG10" s="63">
        <f>SUMIF(calendrier!I$18:I$147,B10,calendrier!L$18:L$147)</f>
        <v>0</v>
      </c>
      <c r="AH10" s="63">
        <f>SUMIF(calendrier!I$18:I$147,B10,calendrier!K$18:K$147)</f>
        <v>0</v>
      </c>
      <c r="AI10" s="63">
        <f>SUMIF(calendrier!I$18:I$147,B10,calendrier!J$18:J$147)-SUMIF(calendrier!I$18:I$147,B10,calendrier!N$18:N$147)</f>
        <v>0</v>
      </c>
      <c r="AJ10" s="63">
        <f>SUMIF(calendrier!I$18:I$147,B10,calendrier!N$18:N$147)</f>
        <v>0</v>
      </c>
      <c r="AM10" s="86">
        <v>2</v>
      </c>
    </row>
    <row r="11" spans="1:39" ht="15">
      <c r="A11" s="91">
        <v>6</v>
      </c>
      <c r="B11" s="91" t="str">
        <f>calendrier!B10</f>
        <v>ROMAGNE</v>
      </c>
      <c r="C11" s="92">
        <f>((G11+H11+I11)*4+(J11)*3+(K11)*2+(L11+M11)*1+N11*0)+AM11</f>
        <v>42</v>
      </c>
      <c r="D11" s="86">
        <f>F11+E11+G11+N11</f>
        <v>18</v>
      </c>
      <c r="E11" s="63">
        <f>H11+I11+J11</f>
        <v>8</v>
      </c>
      <c r="F11" s="63">
        <f>K11+L11+M11</f>
        <v>10</v>
      </c>
      <c r="G11" s="86">
        <f>SUMIF('classement par journée'!$B$7:$B$255,$B11,'classement par journée'!G$7:G$255)</f>
        <v>0</v>
      </c>
      <c r="H11" s="86">
        <f>SUMIF('classement par journée'!$B$7:$B$255,$B11,'classement par journée'!H$7:H$255)</f>
        <v>6</v>
      </c>
      <c r="I11" s="86">
        <f>SUMIF('classement par journée'!$B$7:$B$255,$B11,'classement par journée'!I$7:I$255)</f>
        <v>1</v>
      </c>
      <c r="J11" s="86">
        <f>SUMIF('classement par journée'!$B$7:$B$255,$B11,'classement par journée'!J$7:J$255)</f>
        <v>1</v>
      </c>
      <c r="K11" s="86">
        <f>SUMIF('classement par journée'!$B$7:$B$255,$B11,'classement par journée'!K$7:K$255)</f>
        <v>1</v>
      </c>
      <c r="L11" s="86">
        <f>SUMIF('classement par journée'!$B$7:$B$255,$B11,'classement par journée'!L$7:L$255)</f>
        <v>5</v>
      </c>
      <c r="M11" s="86">
        <f>SUMIF('classement par journée'!$B$7:$B$255,$B11,'classement par journée'!M$7:M$255)</f>
        <v>4</v>
      </c>
      <c r="N11" s="86">
        <f>SUMIF('classement par journée'!$B$7:$B$255,$B11,'classement par journée'!N$7:N$255)</f>
        <v>0</v>
      </c>
      <c r="O11" s="63">
        <f>SUMIF('classement par journée'!$B$7:$B$255,$B11,'classement par journée'!O$7:O$255)</f>
        <v>31</v>
      </c>
      <c r="P11" s="63">
        <f>SUMIF('classement par journée'!$B$7:$B$255,$B11,'classement par journée'!P$7:P$255)</f>
        <v>33</v>
      </c>
      <c r="Q11" s="87">
        <f>O11/P11</f>
        <v>0.9393939393939394</v>
      </c>
      <c r="R11" s="86">
        <f>SUMIF('classement par journée'!$B$7:$B$255,$B11,'classement par journée'!R$7:R$255)</f>
        <v>1374</v>
      </c>
      <c r="S11" s="86">
        <f>SUMIF('classement par journée'!$B$7:$B$255,$B11,'classement par journée'!S$7:S$255)</f>
        <v>1414</v>
      </c>
      <c r="T11" s="87">
        <f>R11/S11</f>
        <v>0.9717114568599717</v>
      </c>
      <c r="V11" s="70"/>
      <c r="W11" s="70"/>
      <c r="X11" s="70"/>
      <c r="Y11" s="70"/>
      <c r="Z11" s="70"/>
      <c r="AA11" s="70"/>
      <c r="AB11" s="70"/>
      <c r="AD11" s="70"/>
      <c r="AE11" s="70"/>
      <c r="AF11" s="70"/>
      <c r="AG11" s="70"/>
      <c r="AH11" s="70"/>
      <c r="AI11" s="70"/>
      <c r="AJ11" s="70"/>
      <c r="AK11" s="70"/>
      <c r="AM11" s="86">
        <v>0</v>
      </c>
    </row>
    <row r="12" spans="1:39" ht="15">
      <c r="A12" s="91">
        <v>7</v>
      </c>
      <c r="B12" s="91" t="str">
        <f>calendrier!B8</f>
        <v>LE PERTRE 2</v>
      </c>
      <c r="C12" s="92">
        <f>((G12+H12+I12)*4+(J12)*3+(K12)*2+(L12+M12)*1+N12*0)+AM12</f>
        <v>38</v>
      </c>
      <c r="D12" s="86">
        <f>F12+E12+G12+N12</f>
        <v>18</v>
      </c>
      <c r="E12" s="63">
        <f>H12+I12+J12</f>
        <v>6</v>
      </c>
      <c r="F12" s="63">
        <f>K12+L12+M12</f>
        <v>12</v>
      </c>
      <c r="G12" s="86">
        <f>SUMIF('classement par journée'!$B$7:$B$255,$B12,'classement par journée'!G$7:G$255)</f>
        <v>0</v>
      </c>
      <c r="H12" s="86">
        <f>SUMIF('classement par journée'!$B$7:$B$255,$B12,'classement par journée'!H$7:H$255)</f>
        <v>2</v>
      </c>
      <c r="I12" s="86">
        <f>SUMIF('classement par journée'!$B$7:$B$255,$B12,'classement par journée'!I$7:I$255)</f>
        <v>3</v>
      </c>
      <c r="J12" s="86">
        <f>SUMIF('classement par journée'!$B$7:$B$255,$B12,'classement par journée'!J$7:J$255)</f>
        <v>1</v>
      </c>
      <c r="K12" s="86">
        <f>SUMIF('classement par journée'!$B$7:$B$255,$B12,'classement par journée'!K$7:K$255)</f>
        <v>1</v>
      </c>
      <c r="L12" s="86">
        <f>SUMIF('classement par journée'!$B$7:$B$255,$B12,'classement par journée'!L$7:L$255)</f>
        <v>7</v>
      </c>
      <c r="M12" s="86">
        <f>SUMIF('classement par journée'!$B$7:$B$255,$B12,'classement par journée'!M$7:M$255)</f>
        <v>4</v>
      </c>
      <c r="N12" s="86">
        <f>SUMIF('classement par journée'!$B$7:$B$255,$B12,'classement par journée'!N$7:N$255)</f>
        <v>0</v>
      </c>
      <c r="O12" s="63">
        <f>SUMIF('classement par journée'!$B$7:$B$255,$B12,'classement par journée'!O$7:O$255)</f>
        <v>27</v>
      </c>
      <c r="P12" s="63">
        <f>SUMIF('classement par journée'!$B$7:$B$255,$B12,'classement par journée'!P$7:P$255)</f>
        <v>41</v>
      </c>
      <c r="Q12" s="87">
        <f>O12/P12</f>
        <v>0.6585365853658537</v>
      </c>
      <c r="R12" s="86">
        <f>SUMIF('classement par journée'!$B$7:$B$255,$B12,'classement par journée'!R$7:R$255)</f>
        <v>1424</v>
      </c>
      <c r="S12" s="86">
        <f>SUMIF('classement par journée'!$B$7:$B$255,$B12,'classement par journée'!S$7:S$255)</f>
        <v>1519</v>
      </c>
      <c r="T12" s="87">
        <f>R12/S12</f>
        <v>0.9374588545095458</v>
      </c>
      <c r="U12" s="65">
        <f>V12*3+W12*3+X12*2+Y12</f>
        <v>0</v>
      </c>
      <c r="V12" s="63">
        <f>SUMIF(calendrier!B$18:B$147,B12,calendrier!N$18:N$147)</f>
        <v>0</v>
      </c>
      <c r="W12" s="63">
        <f>SUMIF(calendrier!B$18:B$147,B12,calendrier!J$18:J$147)-SUMIF(calendrier!B$18:B$147,B12,calendrier!N$18:N$147)</f>
        <v>0</v>
      </c>
      <c r="X12" s="63">
        <f>SUMIF(calendrier!B$18:B$147,B12,calendrier!K$18:K$147)</f>
        <v>0</v>
      </c>
      <c r="Y12" s="63">
        <f>SUMIF(calendrier!B$18:B$147,B12,calendrier!L$18:L$147)</f>
        <v>0</v>
      </c>
      <c r="Z12" s="63">
        <f>SUMIF(calendrier!B$18:B$147,B12,calendrier!M$18:M$147)-SUMIF(calendrier!B$18:B$147,B12,calendrier!O$18:O$147)</f>
        <v>0</v>
      </c>
      <c r="AA12" s="63">
        <f>SUMIF(calendrier!B$18:B$147,B12,calendrier!O$18:O$147)</f>
        <v>0</v>
      </c>
      <c r="AD12" s="63">
        <f>AE12*3+AG12*2+AH12</f>
        <v>0</v>
      </c>
      <c r="AE12" s="63">
        <f>SUMIF(calendrier!I$18:I$147,B12,calendrier!O$18:O$147)</f>
        <v>0</v>
      </c>
      <c r="AF12" s="63">
        <f>SUMIF(calendrier!I$18:I$147,B12,calendrier!M$18:M$147)-SUMIF(calendrier!I$18:I$147,B12,calendrier!O$18:O$147)</f>
        <v>0</v>
      </c>
      <c r="AG12" s="63">
        <f>SUMIF(calendrier!I$18:I$147,B12,calendrier!L$18:L$147)</f>
        <v>0</v>
      </c>
      <c r="AH12" s="63">
        <f>SUMIF(calendrier!I$18:I$147,B12,calendrier!K$18:K$147)</f>
        <v>0</v>
      </c>
      <c r="AI12" s="63">
        <f>SUMIF(calendrier!I$18:I$147,B12,calendrier!J$18:J$147)-SUMIF(calendrier!I$18:I$147,B12,calendrier!N$18:N$147)</f>
        <v>0</v>
      </c>
      <c r="AJ12" s="63">
        <f>SUMIF(calendrier!I$18:I$147,B12,calendrier!N$18:N$147)</f>
        <v>0</v>
      </c>
      <c r="AM12" s="86">
        <v>2</v>
      </c>
    </row>
    <row r="13" spans="1:39" ht="15">
      <c r="A13" s="91">
        <v>8</v>
      </c>
      <c r="B13" s="91" t="str">
        <f>calendrier!B9</f>
        <v>TREMBLAY CHAUVIGNE</v>
      </c>
      <c r="C13" s="92">
        <f>((G13+H13+I13)*4+(J13)*3+(K13)*2+(L13+M13)*1+N13*0)+AM13</f>
        <v>36</v>
      </c>
      <c r="D13" s="86">
        <f>F13+E13+G13+N13</f>
        <v>18</v>
      </c>
      <c r="E13" s="63">
        <f>H13+I13+J13</f>
        <v>5</v>
      </c>
      <c r="F13" s="63">
        <f>K13+L13+M13</f>
        <v>13</v>
      </c>
      <c r="G13" s="86">
        <f>SUMIF('classement par journée'!$B$7:$B$255,$B13,'classement par journée'!G$7:G$255)</f>
        <v>0</v>
      </c>
      <c r="H13" s="86">
        <f>SUMIF('classement par journée'!$B$7:$B$255,$B13,'classement par journée'!H$7:H$255)</f>
        <v>2</v>
      </c>
      <c r="I13" s="86">
        <f>SUMIF('classement par journée'!$B$7:$B$255,$B13,'classement par journée'!I$7:I$255)</f>
        <v>3</v>
      </c>
      <c r="J13" s="86">
        <f>SUMIF('classement par journée'!$B$7:$B$255,$B13,'classement par journée'!J$7:J$255)</f>
        <v>0</v>
      </c>
      <c r="K13" s="86">
        <f>SUMIF('classement par journée'!$B$7:$B$255,$B13,'classement par journée'!K$7:K$255)</f>
        <v>1</v>
      </c>
      <c r="L13" s="86">
        <f>SUMIF('classement par journée'!$B$7:$B$255,$B13,'classement par journée'!L$7:L$255)</f>
        <v>5</v>
      </c>
      <c r="M13" s="86">
        <f>SUMIF('classement par journée'!$B$7:$B$255,$B13,'classement par journée'!M$7:M$255)</f>
        <v>7</v>
      </c>
      <c r="N13" s="86">
        <f>SUMIF('classement par journée'!$B$7:$B$255,$B13,'classement par journée'!N$7:N$255)</f>
        <v>0</v>
      </c>
      <c r="O13" s="63">
        <f>SUMIF('classement par journée'!$B$7:$B$255,$B13,'classement par journée'!O$7:O$255)</f>
        <v>22</v>
      </c>
      <c r="P13" s="63">
        <f>SUMIF('classement par journée'!$B$7:$B$255,$B13,'classement par journée'!P$7:P$255)</f>
        <v>42</v>
      </c>
      <c r="Q13" s="87">
        <f>O13/P13</f>
        <v>0.5238095238095238</v>
      </c>
      <c r="R13" s="86">
        <f>SUMIF('classement par journée'!$B$7:$B$255,$B13,'classement par journée'!R$7:R$255)</f>
        <v>1285</v>
      </c>
      <c r="S13" s="86">
        <f>SUMIF('classement par journée'!$B$7:$B$255,$B13,'classement par journée'!S$7:S$255)</f>
        <v>1446</v>
      </c>
      <c r="T13" s="87">
        <f>R13/S13</f>
        <v>0.8886583679114799</v>
      </c>
      <c r="U13" s="65">
        <f>V13*3+W13*3+X13*2+Y13</f>
        <v>0</v>
      </c>
      <c r="V13" s="63">
        <f>SUMIF(calendrier!B$18:B$147,B13,calendrier!N$18:N$147)</f>
        <v>0</v>
      </c>
      <c r="W13" s="63">
        <f>SUMIF(calendrier!B$18:B$147,B13,calendrier!J$18:J$147)-SUMIF(calendrier!B$18:B$147,B13,calendrier!N$18:N$147)</f>
        <v>0</v>
      </c>
      <c r="X13" s="63">
        <f>SUMIF(calendrier!B$18:B$147,B13,calendrier!K$18:K$147)</f>
        <v>0</v>
      </c>
      <c r="Y13" s="63">
        <f>SUMIF(calendrier!B$18:B$147,B13,calendrier!L$18:L$147)</f>
        <v>0</v>
      </c>
      <c r="Z13" s="63">
        <f>SUMIF(calendrier!B$18:B$147,B13,calendrier!M$18:M$147)-SUMIF(calendrier!B$18:B$147,B13,calendrier!O$18:O$147)</f>
        <v>0</v>
      </c>
      <c r="AA13" s="63">
        <f>SUMIF(calendrier!B$18:B$147,B13,calendrier!O$18:O$147)</f>
        <v>0</v>
      </c>
      <c r="AD13" s="63">
        <f>AE13*3+AG13*2+AH13</f>
        <v>0</v>
      </c>
      <c r="AE13" s="63">
        <f>SUMIF(calendrier!I$18:I$147,B13,calendrier!O$18:O$147)</f>
        <v>0</v>
      </c>
      <c r="AF13" s="63">
        <f>SUMIF(calendrier!I$18:I$147,B13,calendrier!M$18:M$147)-SUMIF(calendrier!I$18:I$147,B13,calendrier!O$18:O$147)</f>
        <v>0</v>
      </c>
      <c r="AG13" s="63">
        <f>SUMIF(calendrier!I$18:I$147,B13,calendrier!L$18:L$147)</f>
        <v>0</v>
      </c>
      <c r="AH13" s="63">
        <f>SUMIF(calendrier!I$18:I$147,B13,calendrier!K$18:K$147)</f>
        <v>0</v>
      </c>
      <c r="AI13" s="63">
        <f>SUMIF(calendrier!I$18:I$147,B13,calendrier!J$18:J$147)-SUMIF(calendrier!I$18:I$147,B13,calendrier!N$18:N$147)</f>
        <v>0</v>
      </c>
      <c r="AJ13" s="63">
        <f>SUMIF(calendrier!I$18:I$147,B13,calendrier!N$18:N$147)</f>
        <v>0</v>
      </c>
      <c r="AM13" s="86">
        <v>2</v>
      </c>
    </row>
    <row r="14" spans="1:39" ht="15">
      <c r="A14" s="91">
        <v>9</v>
      </c>
      <c r="B14" s="91" t="str">
        <f>calendrier!B5</f>
        <v>LE PERTRE 1</v>
      </c>
      <c r="C14" s="92">
        <f>((G14+H14+I14)*4+(J14)*3+(K14)*2+(L14+M14)*1+N14*0)+AM14</f>
        <v>30</v>
      </c>
      <c r="D14" s="86">
        <f>F14+E14+G14+N14</f>
        <v>18</v>
      </c>
      <c r="E14" s="63">
        <f>H14+I14+J14</f>
        <v>3</v>
      </c>
      <c r="F14" s="63">
        <f>K14+L14+M14</f>
        <v>15</v>
      </c>
      <c r="G14" s="86">
        <f>SUMIF('classement par journée'!$B$7:$B$255,$B14,'classement par journée'!G$7:G$255)</f>
        <v>0</v>
      </c>
      <c r="H14" s="86">
        <f>SUMIF('classement par journée'!$B$7:$B$255,$B14,'classement par journée'!H$7:H$255)</f>
        <v>2</v>
      </c>
      <c r="I14" s="86">
        <f>SUMIF('classement par journée'!$B$7:$B$255,$B14,'classement par journée'!I$7:I$255)</f>
        <v>0</v>
      </c>
      <c r="J14" s="86">
        <f>SUMIF('classement par journée'!$B$7:$B$255,$B14,'classement par journée'!J$7:J$255)</f>
        <v>1</v>
      </c>
      <c r="K14" s="86">
        <f>SUMIF('classement par journée'!$B$7:$B$255,$B14,'classement par journée'!K$7:K$255)</f>
        <v>2</v>
      </c>
      <c r="L14" s="86">
        <f>SUMIF('classement par journée'!$B$7:$B$255,$B14,'classement par journée'!L$7:L$255)</f>
        <v>5</v>
      </c>
      <c r="M14" s="86">
        <f>SUMIF('classement par journée'!$B$7:$B$255,$B14,'classement par journée'!M$7:M$255)</f>
        <v>8</v>
      </c>
      <c r="N14" s="86">
        <f>SUMIF('classement par journée'!$B$7:$B$255,$B14,'classement par journée'!N$7:N$255)</f>
        <v>0</v>
      </c>
      <c r="O14" s="63">
        <f>SUMIF('classement par journée'!$B$7:$B$255,$B14,'classement par journée'!O$7:O$255)</f>
        <v>18</v>
      </c>
      <c r="P14" s="63">
        <f>SUMIF('classement par journée'!$B$7:$B$255,$B14,'classement par journée'!P$7:P$255)</f>
        <v>47</v>
      </c>
      <c r="Q14" s="87">
        <f>O14/P14</f>
        <v>0.3829787234042553</v>
      </c>
      <c r="R14" s="86">
        <f>SUMIF('classement par journée'!$B$7:$B$255,$B14,'classement par journée'!R$7:R$255)</f>
        <v>1298</v>
      </c>
      <c r="S14" s="86">
        <f>SUMIF('classement par journée'!$B$7:$B$255,$B14,'classement par journée'!S$7:S$255)</f>
        <v>1521</v>
      </c>
      <c r="T14" s="87">
        <f>R14/S14</f>
        <v>0.8533859303090072</v>
      </c>
      <c r="U14" s="65">
        <f>V14*3+W14*3+X14*2+Y14</f>
        <v>0</v>
      </c>
      <c r="V14" s="63">
        <f>SUMIF(calendrier!B$18:B$147,B14,calendrier!N$18:N$147)</f>
        <v>0</v>
      </c>
      <c r="W14" s="63">
        <f>SUMIF(calendrier!B$18:B$147,B14,calendrier!J$18:J$147)-SUMIF(calendrier!B$18:B$147,B14,calendrier!N$18:N$147)</f>
        <v>0</v>
      </c>
      <c r="X14" s="63">
        <f>SUMIF(calendrier!B$18:B$147,B14,calendrier!K$18:K$147)</f>
        <v>0</v>
      </c>
      <c r="Y14" s="63">
        <f>SUMIF(calendrier!B$18:B$147,B14,calendrier!L$18:L$147)</f>
        <v>0</v>
      </c>
      <c r="Z14" s="63">
        <f>SUMIF(calendrier!B$18:B$147,B14,calendrier!M$18:M$147)-SUMIF(calendrier!B$18:B$147,B14,calendrier!O$18:O$147)</f>
        <v>0</v>
      </c>
      <c r="AA14" s="63">
        <f>SUMIF(calendrier!B$18:B$147,B14,calendrier!O$18:O$147)</f>
        <v>0</v>
      </c>
      <c r="AD14" s="63">
        <f>AE14*3+AG14*2+AH14</f>
        <v>0</v>
      </c>
      <c r="AE14" s="63">
        <f>SUMIF(calendrier!I$18:I$147,B14,calendrier!O$18:O$147)</f>
        <v>0</v>
      </c>
      <c r="AF14" s="63">
        <f>SUMIF(calendrier!I$18:I$147,B14,calendrier!M$18:M$147)-SUMIF(calendrier!I$18:I$147,B14,calendrier!O$18:O$147)</f>
        <v>0</v>
      </c>
      <c r="AG14" s="63">
        <f>SUMIF(calendrier!I$18:I$147,B14,calendrier!L$18:L$147)</f>
        <v>0</v>
      </c>
      <c r="AH14" s="63">
        <f>SUMIF(calendrier!I$18:I$147,B14,calendrier!K$18:K$147)</f>
        <v>0</v>
      </c>
      <c r="AI14" s="63">
        <f>SUMIF(calendrier!I$18:I$147,B14,calendrier!J$18:J$147)-SUMIF(calendrier!I$18:I$147,B14,calendrier!N$18:N$147)</f>
        <v>0</v>
      </c>
      <c r="AJ14" s="63">
        <f>SUMIF(calendrier!I$18:I$147,B14,calendrier!N$18:N$147)</f>
        <v>0</v>
      </c>
      <c r="AM14" s="86">
        <v>2</v>
      </c>
    </row>
    <row r="15" spans="1:39" ht="15">
      <c r="A15" s="91">
        <v>10</v>
      </c>
      <c r="B15" s="91" t="str">
        <f>calendrier!B13</f>
        <v>ST PIERRE LA COUR</v>
      </c>
      <c r="C15" s="92">
        <f>((G15+H15+I15)*4+(J15)*3+(K15)*2+(L15+M15)*1+N15*0)+AM15</f>
        <v>21</v>
      </c>
      <c r="D15" s="86">
        <f>F15+E15+G15+N15</f>
        <v>18</v>
      </c>
      <c r="E15" s="63">
        <f>H15+I15+J15</f>
        <v>2</v>
      </c>
      <c r="F15" s="63">
        <f>K15+L15+M15</f>
        <v>14</v>
      </c>
      <c r="G15" s="86">
        <f>SUMIF('classement par journée'!$B$7:$B$255,$B15,'classement par journée'!G$7:G$255)</f>
        <v>0</v>
      </c>
      <c r="H15" s="86">
        <f>SUMIF('classement par journée'!$B$7:$B$255,$B15,'classement par journée'!H$7:H$255)</f>
        <v>1</v>
      </c>
      <c r="I15" s="86">
        <f>SUMIF('classement par journée'!$B$7:$B$255,$B15,'classement par journée'!I$7:I$255)</f>
        <v>0</v>
      </c>
      <c r="J15" s="86">
        <f>SUMIF('classement par journée'!$B$7:$B$255,$B15,'classement par journée'!J$7:J$255)</f>
        <v>1</v>
      </c>
      <c r="K15" s="86">
        <f>SUMIF('classement par journée'!$B$7:$B$255,$B15,'classement par journée'!K$7:K$255)</f>
        <v>0</v>
      </c>
      <c r="L15" s="86">
        <f>SUMIF('classement par journée'!$B$7:$B$255,$B15,'classement par journée'!L$7:L$255)</f>
        <v>5</v>
      </c>
      <c r="M15" s="86">
        <f>SUMIF('classement par journée'!$B$7:$B$255,$B15,'classement par journée'!M$7:M$255)</f>
        <v>9</v>
      </c>
      <c r="N15" s="86">
        <f>SUMIF('classement par journée'!$B$7:$B$255,$B15,'classement par journée'!N$7:N$255)</f>
        <v>2</v>
      </c>
      <c r="O15" s="63">
        <f>SUMIF('classement par journée'!$B$7:$B$255,$B15,'classement par journée'!O$7:O$255)</f>
        <v>11</v>
      </c>
      <c r="P15" s="63">
        <f>SUMIF('classement par journée'!$B$7:$B$255,$B15,'classement par journée'!P$7:P$255)</f>
        <v>44</v>
      </c>
      <c r="Q15" s="87">
        <f>O15/P15</f>
        <v>0.25</v>
      </c>
      <c r="R15" s="86">
        <f>SUMIF('classement par journée'!$B$7:$B$255,$B15,'classement par journée'!R$7:R$255)</f>
        <v>1024</v>
      </c>
      <c r="S15" s="86">
        <f>SUMIF('classement par journée'!$B$7:$B$255,$B15,'classement par journée'!S$7:S$255)</f>
        <v>1308</v>
      </c>
      <c r="T15" s="87">
        <f>R15/S15</f>
        <v>0.7828746177370031</v>
      </c>
      <c r="U15" s="89">
        <f>V15*3+W15*3+X15*2+Y15</f>
        <v>0</v>
      </c>
      <c r="V15" s="78">
        <f>SUMIF(calendrier!B$18:B$147,B15,calendrier!N$18:N$147)</f>
        <v>0</v>
      </c>
      <c r="W15" s="78">
        <f>SUMIF(calendrier!B$18:B$147,B15,calendrier!J$18:J$147)-SUMIF(calendrier!B$18:B$147,B15,calendrier!N$18:N$147)</f>
        <v>0</v>
      </c>
      <c r="X15" s="78">
        <f>SUMIF(calendrier!B$18:B$147,B15,calendrier!K$18:K$147)</f>
        <v>0</v>
      </c>
      <c r="Y15" s="78">
        <f>SUMIF(calendrier!B$18:B$147,B15,calendrier!L$18:L$147)</f>
        <v>0</v>
      </c>
      <c r="Z15" s="78">
        <f>SUMIF(calendrier!B$18:B$147,B15,calendrier!M$18:M$147)-SUMIF(calendrier!B$18:B$147,B15,calendrier!O$18:O$147)</f>
        <v>0</v>
      </c>
      <c r="AA15" s="78">
        <f>SUMIF(calendrier!B$18:B$147,B15,calendrier!O$18:O$147)</f>
        <v>0</v>
      </c>
      <c r="AB15" s="78"/>
      <c r="AC15" s="77"/>
      <c r="AD15" s="78">
        <f>AE15*3+AG15*2+AH15</f>
        <v>0</v>
      </c>
      <c r="AE15" s="78">
        <f>SUMIF(calendrier!I$18:I$147,B15,calendrier!O$18:O$147)</f>
        <v>0</v>
      </c>
      <c r="AF15" s="78">
        <f>SUMIF(calendrier!I$18:I$147,B15,calendrier!M$18:M$147)-SUMIF(calendrier!I$18:I$147,B15,calendrier!O$18:O$147)</f>
        <v>0</v>
      </c>
      <c r="AG15" s="78">
        <f>SUMIF(calendrier!I$18:I$147,B15,calendrier!L$18:L$147)</f>
        <v>0</v>
      </c>
      <c r="AH15" s="78">
        <f>SUMIF(calendrier!I$18:I$147,B15,calendrier!K$18:K$147)</f>
        <v>0</v>
      </c>
      <c r="AI15" s="78">
        <f>SUMIF(calendrier!I$18:I$147,B15,calendrier!J$18:J$147)-SUMIF(calendrier!I$18:I$147,B15,calendrier!N$18:N$147)</f>
        <v>0</v>
      </c>
      <c r="AJ15" s="78">
        <f>SUMIF(calendrier!I$18:I$147,B15,calendrier!N$18:N$147)</f>
        <v>0</v>
      </c>
      <c r="AK15" s="78"/>
      <c r="AL15" s="77"/>
      <c r="AM15" s="86">
        <v>0</v>
      </c>
    </row>
  </sheetData>
  <sheetProtection formatCells="0" formatColumns="0" formatRows="0" sort="0"/>
  <mergeCells count="3">
    <mergeCell ref="C4:T4"/>
    <mergeCell ref="U4:AC4"/>
    <mergeCell ref="AM4:AM5"/>
  </mergeCells>
  <conditionalFormatting sqref="B1:B65536 A6:A15">
    <cfRule type="cellIs" priority="1" dxfId="0" operator="equal" stopIfTrue="1">
      <formula>#REF!</formula>
    </cfRule>
  </conditionalFormatting>
  <printOptions horizontalCentered="1" verticalCentered="1"/>
  <pageMargins left="0.47222222222222227" right="0.47222222222222227" top="1.0708333333333333" bottom="0.8486111111111112" header="0.47222222222222227" footer="0.47222222222222227"/>
  <pageSetup horizontalDpi="600" verticalDpi="600" orientation="landscape" paperSize="9" r:id="rId3"/>
  <headerFooter alignWithMargins="0">
    <oddHeader>&amp;C&amp;"Arial,Gras"&amp;18MIXTE HONNEUR
2007/2008</oddHeader>
    <oddFooter>&amp;CFSCF CD 35 VOLLEY&amp;RMISE A JOUR LE :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Utilisateur</cp:lastModifiedBy>
  <cp:lastPrinted>2017-06-09T07:05:14Z</cp:lastPrinted>
  <dcterms:created xsi:type="dcterms:W3CDTF">2007-09-14T17:25:32Z</dcterms:created>
  <dcterms:modified xsi:type="dcterms:W3CDTF">2018-04-19T15:04:56Z</dcterms:modified>
  <cp:category/>
  <cp:version/>
  <cp:contentType/>
  <cp:contentStatus/>
</cp:coreProperties>
</file>